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60" windowWidth="8460" windowHeight="4380" activeTab="0"/>
  </bookViews>
  <sheets>
    <sheet name="Antin Fund II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<sst xmlns="http://schemas.openxmlformats.org/spreadsheetml/2006/main" count="79" uniqueCount="69">
  <si>
    <t>drawdown</t>
  </si>
  <si>
    <t>date</t>
  </si>
  <si>
    <t>$</t>
  </si>
  <si>
    <t>distribution</t>
  </si>
  <si>
    <t>recallable</t>
  </si>
  <si>
    <t xml:space="preserve">management </t>
  </si>
  <si>
    <t>fee</t>
  </si>
  <si>
    <t xml:space="preserve">cash </t>
  </si>
  <si>
    <t>made</t>
  </si>
  <si>
    <t xml:space="preserve">payment </t>
  </si>
  <si>
    <t>BV</t>
  </si>
  <si>
    <t>Cumulative BV</t>
  </si>
  <si>
    <t>Schedule of Partners'</t>
  </si>
  <si>
    <t>Capital</t>
  </si>
  <si>
    <t>incentive</t>
  </si>
  <si>
    <t>cap contrib</t>
  </si>
  <si>
    <t>i.e. advance</t>
  </si>
  <si>
    <t xml:space="preserve">Unfunded </t>
  </si>
  <si>
    <t>Commitment</t>
  </si>
  <si>
    <t>expenses</t>
  </si>
  <si>
    <t>Total  cumulatives</t>
  </si>
  <si>
    <t>Total cumulatives</t>
  </si>
  <si>
    <t>interest</t>
  </si>
  <si>
    <t>offereing and org</t>
  </si>
  <si>
    <t>distribution date</t>
  </si>
  <si>
    <t>narrative</t>
  </si>
  <si>
    <t>incentive capital contribution on EDI</t>
  </si>
  <si>
    <t>incentive capital contribution on ACMP</t>
  </si>
  <si>
    <t>return of excess called for incentive capital contribution on EDI</t>
  </si>
  <si>
    <t>return of excess called for incentive capital contribution on ACMP</t>
  </si>
  <si>
    <t>return of excess called for partnership expenses</t>
  </si>
  <si>
    <t>return of excess called for incentive capital contribution for partnership expenses</t>
  </si>
  <si>
    <t>return of excess called for offering and organisational expenses</t>
  </si>
  <si>
    <t>return of excess called for incentive capital contribution for offering and org expenses</t>
  </si>
  <si>
    <t>return of excess called for excess organisational expenses</t>
  </si>
  <si>
    <t>placement fees</t>
  </si>
  <si>
    <t>realised gain</t>
  </si>
  <si>
    <t>Antin II</t>
  </si>
  <si>
    <t>Committed Euro 24 million (Apr 2014)</t>
  </si>
  <si>
    <t>€</t>
  </si>
  <si>
    <t>equalisation payment</t>
  </si>
  <si>
    <t>equalisation</t>
  </si>
  <si>
    <t xml:space="preserve"> payment</t>
  </si>
  <si>
    <t>per Antin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</si>
  <si>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</si>
  <si>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</si>
  <si>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</si>
  <si>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</si>
  <si>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</si>
  <si>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</si>
  <si>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</si>
  <si>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</si>
  <si>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 xml:space="preserve">not affecting </t>
  </si>
  <si>
    <t xml:space="preserve">unfunded </t>
  </si>
  <si>
    <t>commitment</t>
  </si>
  <si>
    <t>per N Trust's records</t>
  </si>
  <si>
    <t>cumulative BV</t>
  </si>
  <si>
    <t>addition to BV</t>
  </si>
  <si>
    <t>all amounts shown are in Euros</t>
  </si>
  <si>
    <t>dif in cumulatives</t>
  </si>
  <si>
    <t>dif in additions</t>
  </si>
  <si>
    <t>ninth</t>
  </si>
  <si>
    <t>second dbn</t>
  </si>
  <si>
    <t>income</t>
  </si>
  <si>
    <t>disrutable</t>
  </si>
  <si>
    <t>third dbn</t>
  </si>
  <si>
    <t>tenth</t>
  </si>
  <si>
    <t>fourth dbn</t>
  </si>
  <si>
    <t>NAV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</si>
</sst>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#,##0.00_ ;\-#,##0.00\ "/>
    <numFmt numFmtId="168" formatCode="mmm\-yyyy"/>
    <numFmt numFmtId="169" formatCode="#,##0.000"/>
    <numFmt numFmtId="170" formatCode="#,##0.0000"/>
    <numFmt numFmtId="171" formatCode="_-* #,##0.000_-;\-* #,##0.000_-;_-* &quot;-&quot;??_-;_-@_-"/>
    <numFmt numFmtId="172" formatCode="0.000%"/>
  </numFmts>
  <fonts count="51">
    <font>
      <sz val="10"/>
      <name val="Arial"/>
      <family val="0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Baskerville Old Face"/>
      <family val="1"/>
    </font>
    <font>
      <i/>
      <sz val="10"/>
      <name val="Arial"/>
      <family val="2"/>
    </font>
    <font>
      <sz val="9"/>
      <name val="Arial"/>
      <family val="2"/>
    </font>
    <font>
      <u val="singleAccounting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 horizontal="center"/>
    </xf>
    <xf numFmtId="43" fontId="2" fillId="0" borderId="0" xfId="42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43" fontId="4" fillId="0" borderId="0" xfId="42" applyFont="1" applyBorder="1" applyAlignment="1">
      <alignment/>
    </xf>
    <xf numFmtId="0" fontId="6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3" fontId="0" fillId="0" borderId="0" xfId="42" applyFont="1" applyBorder="1" applyAlignment="1">
      <alignment/>
    </xf>
    <xf numFmtId="14" fontId="0" fillId="0" borderId="0" xfId="0" applyNumberFormat="1" applyFont="1" applyAlignment="1">
      <alignment/>
    </xf>
    <xf numFmtId="43" fontId="0" fillId="0" borderId="0" xfId="42" applyFont="1" applyAlignment="1">
      <alignment/>
    </xf>
    <xf numFmtId="167" fontId="0" fillId="0" borderId="0" xfId="42" applyNumberFormat="1" applyFont="1" applyBorder="1" applyAlignment="1">
      <alignment/>
    </xf>
    <xf numFmtId="167" fontId="0" fillId="0" borderId="0" xfId="0" applyNumberFormat="1" applyBorder="1" applyAlignment="1">
      <alignment/>
    </xf>
    <xf numFmtId="43" fontId="0" fillId="0" borderId="0" xfId="42" applyFont="1" applyFill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2" borderId="0" xfId="42" applyNumberFormat="1" applyFont="1" applyFill="1" applyBorder="1" applyAlignment="1">
      <alignment/>
    </xf>
    <xf numFmtId="167" fontId="0" fillId="3" borderId="0" xfId="42" applyNumberFormat="1" applyFont="1" applyFill="1" applyBorder="1" applyAlignment="1">
      <alignment/>
    </xf>
    <xf numFmtId="43" fontId="49" fillId="0" borderId="0" xfId="42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43" fontId="2" fillId="0" borderId="0" xfId="42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0" fillId="0" borderId="0" xfId="42" applyNumberFormat="1" applyFont="1" applyFill="1" applyAlignment="1">
      <alignment/>
    </xf>
    <xf numFmtId="43" fontId="4" fillId="0" borderId="11" xfId="42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4" fillId="0" borderId="0" xfId="42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4" fillId="0" borderId="12" xfId="42" applyNumberFormat="1" applyFont="1" applyBorder="1" applyAlignment="1">
      <alignment/>
    </xf>
    <xf numFmtId="43" fontId="0" fillId="0" borderId="12" xfId="42" applyNumberFormat="1" applyFont="1" applyBorder="1" applyAlignment="1">
      <alignment/>
    </xf>
    <xf numFmtId="43" fontId="0" fillId="0" borderId="11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2" borderId="0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1" fillId="0" borderId="0" xfId="42" applyNumberFormat="1" applyFont="1" applyAlignment="1">
      <alignment/>
    </xf>
    <xf numFmtId="43" fontId="0" fillId="0" borderId="11" xfId="0" applyNumberFormat="1" applyFill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2" xfId="0" applyNumberFormat="1" applyBorder="1" applyAlignment="1">
      <alignment/>
    </xf>
    <xf numFmtId="43" fontId="0" fillId="0" borderId="0" xfId="0" applyNumberFormat="1" applyFill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19" borderId="0" xfId="0" applyNumberFormat="1" applyFill="1" applyAlignment="1">
      <alignment/>
    </xf>
    <xf numFmtId="43" fontId="8" fillId="0" borderId="0" xfId="42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7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49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43" fontId="5" fillId="0" borderId="0" xfId="42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43" fontId="50" fillId="0" borderId="0" xfId="42" applyNumberFormat="1" applyFont="1" applyFill="1" applyBorder="1" applyAlignment="1">
      <alignment/>
    </xf>
    <xf numFmtId="43" fontId="49" fillId="0" borderId="0" xfId="42" applyNumberFormat="1" applyFont="1" applyAlignment="1">
      <alignment/>
    </xf>
    <xf numFmtId="43" fontId="49" fillId="0" borderId="0" xfId="0" applyNumberFormat="1" applyFont="1" applyAlignment="1">
      <alignment/>
    </xf>
    <xf numFmtId="43" fontId="49" fillId="0" borderId="0" xfId="42" applyNumberFormat="1" applyFont="1" applyFill="1" applyAlignment="1">
      <alignment/>
    </xf>
    <xf numFmtId="0" fontId="0" fillId="0" borderId="0" xfId="0" applyFont="1" applyAlignment="1">
      <alignment horizontal="center"/>
    </xf>
    <xf numFmtId="43" fontId="0" fillId="0" borderId="0" xfId="42" applyNumberFormat="1" applyFont="1" applyAlignment="1">
      <alignment/>
    </xf>
    <xf numFmtId="43" fontId="0" fillId="33" borderId="0" xfId="42" applyFont="1" applyFill="1" applyAlignment="1">
      <alignment/>
    </xf>
    <xf numFmtId="0" fontId="0" fillId="33" borderId="0" xfId="0" applyFill="1" applyAlignment="1">
      <alignment/>
    </xf>
    <xf numFmtId="43" fontId="0" fillId="33" borderId="0" xfId="42" applyFont="1" applyFill="1" applyAlignment="1">
      <alignment/>
    </xf>
    <xf numFmtId="0" fontId="0" fillId="33" borderId="0" xfId="0" applyFont="1" applyFill="1" applyAlignment="1">
      <alignment/>
    </xf>
    <xf numFmtId="43" fontId="0" fillId="33" borderId="0" xfId="0" applyNumberFormat="1" applyFill="1" applyAlignment="1">
      <alignment/>
    </xf>
    <xf numFmtId="43" fontId="1" fillId="33" borderId="0" xfId="42" applyFont="1" applyFill="1" applyAlignment="1">
      <alignment horizontal="center"/>
    </xf>
    <xf numFmtId="43" fontId="0" fillId="34" borderId="0" xfId="42" applyFont="1" applyFill="1" applyAlignment="1">
      <alignment/>
    </xf>
    <xf numFmtId="43" fontId="0" fillId="34" borderId="0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2"/>
  <sheetViews>
    <sheetView tabSelected="1" zoomScale="75" zoomScaleNormal="75" zoomScalePageLayoutView="0" workbookViewId="0" topLeftCell="A1">
      <pane ySplit="6" topLeftCell="A16" activePane="bottomLeft" state="frozen"/>
      <selection pane="topLeft" activeCell="A1" sqref="A1"/>
      <selection pane="bottomLeft" activeCell="A45" sqref="A45:IV45"/>
    </sheetView>
  </sheetViews>
  <sheetFormatPr defaultColWidth="9.140625" defaultRowHeight="12.75"/>
  <cols>
    <col min="1" max="1" width="12.00390625" style="0" customWidth="1"/>
    <col min="2" max="2" width="9.140625" style="61" customWidth="1"/>
    <col min="3" max="3" width="7.421875" style="61" customWidth="1"/>
    <col min="4" max="4" width="19.421875" style="35" customWidth="1"/>
    <col min="5" max="5" width="1.28515625" style="5" customWidth="1"/>
    <col min="6" max="6" width="1.7109375" style="5" customWidth="1"/>
    <col min="7" max="7" width="11.7109375" style="35" customWidth="1"/>
    <col min="8" max="8" width="3.57421875" style="35" customWidth="1"/>
    <col min="9" max="9" width="8.421875" style="35" customWidth="1"/>
    <col min="10" max="10" width="6.57421875" style="35" customWidth="1"/>
    <col min="11" max="11" width="13.28125" style="5" customWidth="1"/>
    <col min="12" max="12" width="11.00390625" style="5" customWidth="1"/>
    <col min="13" max="13" width="9.00390625" style="5" customWidth="1"/>
    <col min="14" max="14" width="7.57421875" style="5" customWidth="1"/>
    <col min="15" max="15" width="16.7109375" style="35" customWidth="1"/>
    <col min="16" max="16" width="10.28125" style="35" customWidth="1"/>
    <col min="17" max="17" width="18.28125" style="5" customWidth="1"/>
    <col min="18" max="18" width="2.28125" style="5" customWidth="1"/>
    <col min="19" max="19" width="15.00390625" style="5" customWidth="1"/>
    <col min="20" max="20" width="20.00390625" style="5" customWidth="1"/>
    <col min="21" max="21" width="11.57421875" style="0" customWidth="1"/>
    <col min="22" max="22" width="17.57421875" style="6" customWidth="1"/>
    <col min="23" max="23" width="3.00390625" style="0" customWidth="1"/>
    <col min="24" max="24" width="16.00390625" style="6" customWidth="1"/>
    <col min="25" max="25" width="14.57421875" style="0" customWidth="1"/>
    <col min="26" max="26" width="6.7109375" style="0" customWidth="1"/>
    <col min="27" max="27" width="16.140625" style="6" bestFit="1" customWidth="1"/>
    <col min="28" max="29" width="15.421875" style="0" bestFit="1" customWidth="1"/>
    <col min="30" max="30" width="13.421875" style="0" bestFit="1" customWidth="1"/>
  </cols>
  <sheetData>
    <row r="1" spans="1:24" ht="12.75">
      <c r="A1" t="s">
        <v>37</v>
      </c>
      <c r="G1" s="91" t="s">
        <v>58</v>
      </c>
      <c r="X1" s="6">
        <v>24000000</v>
      </c>
    </row>
    <row r="3" spans="1:27" ht="12.75">
      <c r="A3" t="s">
        <v>38</v>
      </c>
      <c r="P3" s="36" t="s">
        <v>14</v>
      </c>
      <c r="V3" s="8" t="s">
        <v>43</v>
      </c>
      <c r="X3" s="2" t="s">
        <v>43</v>
      </c>
      <c r="Y3" s="90" t="s">
        <v>52</v>
      </c>
      <c r="Z3" s="90"/>
      <c r="AA3" s="21"/>
    </row>
    <row r="4" spans="16:26" ht="15">
      <c r="P4" s="51" t="s">
        <v>15</v>
      </c>
      <c r="V4" s="8" t="s">
        <v>12</v>
      </c>
      <c r="X4" s="7" t="s">
        <v>17</v>
      </c>
      <c r="Y4" s="90" t="s">
        <v>53</v>
      </c>
      <c r="Z4" s="90"/>
    </row>
    <row r="5" spans="1:26" ht="15">
      <c r="A5" s="2" t="s">
        <v>0</v>
      </c>
      <c r="D5" s="60" t="s">
        <v>39</v>
      </c>
      <c r="G5" s="36" t="s">
        <v>3</v>
      </c>
      <c r="H5" s="36" t="s">
        <v>36</v>
      </c>
      <c r="I5" s="36" t="s">
        <v>4</v>
      </c>
      <c r="J5" s="36" t="s">
        <v>22</v>
      </c>
      <c r="K5" s="37" t="s">
        <v>64</v>
      </c>
      <c r="L5" s="37" t="s">
        <v>41</v>
      </c>
      <c r="M5" s="37" t="s">
        <v>23</v>
      </c>
      <c r="N5" s="37" t="s">
        <v>35</v>
      </c>
      <c r="O5" s="36" t="s">
        <v>5</v>
      </c>
      <c r="P5" s="51" t="s">
        <v>16</v>
      </c>
      <c r="Q5" s="36" t="s">
        <v>7</v>
      </c>
      <c r="S5" s="36" t="s">
        <v>10</v>
      </c>
      <c r="T5" s="36" t="s">
        <v>11</v>
      </c>
      <c r="V5" s="8" t="s">
        <v>13</v>
      </c>
      <c r="X5" s="7" t="s">
        <v>18</v>
      </c>
      <c r="Y5" s="26" t="s">
        <v>54</v>
      </c>
      <c r="Z5" s="26"/>
    </row>
    <row r="6" spans="1:22" ht="12.75">
      <c r="A6" s="2" t="s">
        <v>1</v>
      </c>
      <c r="I6" s="36" t="s">
        <v>3</v>
      </c>
      <c r="J6" s="36"/>
      <c r="K6" s="37" t="s">
        <v>63</v>
      </c>
      <c r="L6" s="37" t="s">
        <v>42</v>
      </c>
      <c r="M6" s="37" t="s">
        <v>19</v>
      </c>
      <c r="N6" s="37"/>
      <c r="O6" s="36" t="s">
        <v>6</v>
      </c>
      <c r="P6" s="36" t="s">
        <v>5</v>
      </c>
      <c r="Q6" s="36" t="s">
        <v>9</v>
      </c>
      <c r="V6" s="6" t="s">
        <v>68</v>
      </c>
    </row>
    <row r="7" spans="1:30" ht="12.75">
      <c r="A7" s="2"/>
      <c r="I7" s="36"/>
      <c r="J7" s="36"/>
      <c r="K7" s="37"/>
      <c r="L7" s="37"/>
      <c r="M7" s="37"/>
      <c r="N7" s="37"/>
      <c r="O7" s="36"/>
      <c r="P7" s="36" t="s">
        <v>6</v>
      </c>
      <c r="Q7" s="37" t="s">
        <v>8</v>
      </c>
      <c r="AA7" s="92"/>
      <c r="AB7" s="93"/>
      <c r="AC7" s="93"/>
      <c r="AD7" s="93"/>
    </row>
    <row r="8" spans="1:30" ht="15">
      <c r="A8" s="2"/>
      <c r="I8" s="36"/>
      <c r="J8" s="36"/>
      <c r="K8" s="37"/>
      <c r="L8" s="37"/>
      <c r="M8" s="37"/>
      <c r="N8" s="37"/>
      <c r="O8" s="36"/>
      <c r="AA8" s="97" t="s">
        <v>55</v>
      </c>
      <c r="AB8" s="97"/>
      <c r="AC8" s="97"/>
      <c r="AD8" s="97"/>
    </row>
    <row r="9" spans="4:30" ht="12.75">
      <c r="D9" s="57"/>
      <c r="E9" s="56"/>
      <c r="F9" s="56"/>
      <c r="AA9" s="94" t="s">
        <v>56</v>
      </c>
      <c r="AB9" s="95" t="s">
        <v>57</v>
      </c>
      <c r="AC9" s="95" t="s">
        <v>59</v>
      </c>
      <c r="AD9" s="95" t="s">
        <v>60</v>
      </c>
    </row>
    <row r="10" spans="1:30" ht="12.75">
      <c r="A10" s="1">
        <v>41757</v>
      </c>
      <c r="B10" s="61">
        <v>0.015</v>
      </c>
      <c r="C10" s="62" t="s">
        <v>44</v>
      </c>
      <c r="D10" s="38">
        <v>360000</v>
      </c>
      <c r="E10" s="58"/>
      <c r="F10" s="56"/>
      <c r="K10" s="35"/>
      <c r="L10" s="35">
        <v>2303.27</v>
      </c>
      <c r="M10" s="35"/>
      <c r="N10" s="35"/>
      <c r="P10" s="38"/>
      <c r="Q10" s="5">
        <f>SUM(D10:P10)+SUM(D11:P11)</f>
        <v>452303.27</v>
      </c>
      <c r="S10" s="5">
        <f>D10+G10+I10+D11+G11+I11</f>
        <v>450000</v>
      </c>
      <c r="T10" s="5">
        <f>S10</f>
        <v>450000</v>
      </c>
      <c r="U10" s="1">
        <v>41820</v>
      </c>
      <c r="V10" s="6">
        <v>-15771</v>
      </c>
      <c r="X10" s="6">
        <f>X$1-T10</f>
        <v>23550000</v>
      </c>
      <c r="AA10" s="92">
        <v>450000</v>
      </c>
      <c r="AB10" s="92">
        <v>450000</v>
      </c>
      <c r="AC10" s="93"/>
      <c r="AD10" s="93"/>
    </row>
    <row r="11" spans="1:30" ht="12.75">
      <c r="A11" s="1"/>
      <c r="B11" s="61">
        <v>0.00375</v>
      </c>
      <c r="C11" s="62" t="s">
        <v>45</v>
      </c>
      <c r="D11" s="35">
        <v>90000</v>
      </c>
      <c r="T11" s="5">
        <f>T10+S11</f>
        <v>450000</v>
      </c>
      <c r="AA11" s="92"/>
      <c r="AB11" s="92"/>
      <c r="AC11" s="93"/>
      <c r="AD11" s="93"/>
    </row>
    <row r="12" spans="20:30" ht="12.75">
      <c r="T12" s="5">
        <f>T11+S12</f>
        <v>450000</v>
      </c>
      <c r="Y12" s="5"/>
      <c r="Z12" s="5"/>
      <c r="AA12" s="92"/>
      <c r="AB12" s="92"/>
      <c r="AC12" s="93"/>
      <c r="AD12" s="93"/>
    </row>
    <row r="13" spans="1:30" ht="12.75">
      <c r="A13" s="1">
        <v>41823</v>
      </c>
      <c r="B13" s="61">
        <v>0.167</v>
      </c>
      <c r="C13" s="62" t="s">
        <v>46</v>
      </c>
      <c r="D13" s="38">
        <v>3828000</v>
      </c>
      <c r="E13" s="58"/>
      <c r="F13" s="56"/>
      <c r="K13" s="35"/>
      <c r="L13" s="35"/>
      <c r="M13" s="35"/>
      <c r="N13" s="35"/>
      <c r="O13" s="87">
        <v>180000</v>
      </c>
      <c r="P13" s="38"/>
      <c r="Q13" s="5">
        <f>SUM(D13:P13)</f>
        <v>4008000</v>
      </c>
      <c r="S13" s="5">
        <f>D13+G13+I13</f>
        <v>3828000</v>
      </c>
      <c r="T13" s="5">
        <f>T12+S13</f>
        <v>4278000</v>
      </c>
      <c r="W13" s="3"/>
      <c r="X13" s="6">
        <f>X$1-T13-Y13</f>
        <v>19542000</v>
      </c>
      <c r="Y13" s="88">
        <f>O13</f>
        <v>180000</v>
      </c>
      <c r="Z13" s="88"/>
      <c r="AA13" s="92">
        <v>4278000</v>
      </c>
      <c r="AB13" s="92">
        <f>AA13-AA10</f>
        <v>3828000</v>
      </c>
      <c r="AC13" s="96">
        <f>T13-AA13</f>
        <v>0</v>
      </c>
      <c r="AD13" s="96">
        <f>S13-AB13</f>
        <v>0</v>
      </c>
    </row>
    <row r="14" spans="1:30" ht="12.75">
      <c r="A14" s="1"/>
      <c r="C14" s="62"/>
      <c r="D14" s="38"/>
      <c r="E14" s="58"/>
      <c r="F14" s="56"/>
      <c r="K14" s="35"/>
      <c r="L14" s="35"/>
      <c r="M14" s="35"/>
      <c r="N14" s="35"/>
      <c r="P14" s="38"/>
      <c r="Q14" s="5">
        <f>SUM(D14:P14)</f>
        <v>0</v>
      </c>
      <c r="S14" s="5">
        <f>D14+G14+I14</f>
        <v>0</v>
      </c>
      <c r="T14" s="5">
        <f aca="true" t="shared" si="0" ref="T14:T20">T13+S14</f>
        <v>4278000</v>
      </c>
      <c r="W14" s="3"/>
      <c r="Y14" s="5"/>
      <c r="Z14" s="5"/>
      <c r="AA14" s="92"/>
      <c r="AB14" s="92"/>
      <c r="AC14" s="96"/>
      <c r="AD14" s="96"/>
    </row>
    <row r="15" spans="1:30" ht="12.75">
      <c r="A15" s="1"/>
      <c r="C15" s="62" t="s">
        <v>40</v>
      </c>
      <c r="D15" s="38"/>
      <c r="E15" s="58"/>
      <c r="F15" s="56"/>
      <c r="G15" s="87">
        <v>-747.31</v>
      </c>
      <c r="K15" s="35"/>
      <c r="L15" s="35"/>
      <c r="M15" s="35"/>
      <c r="N15" s="35"/>
      <c r="P15" s="38"/>
      <c r="Q15" s="5">
        <f>SUM(D15:P15)</f>
        <v>-747.31</v>
      </c>
      <c r="S15" s="5">
        <f>D15+G15+I15</f>
        <v>-747.31</v>
      </c>
      <c r="T15" s="5">
        <f t="shared" si="0"/>
        <v>4277252.69</v>
      </c>
      <c r="W15" s="3"/>
      <c r="Y15" s="5"/>
      <c r="Z15" s="5"/>
      <c r="AA15" s="92">
        <v>4277252.69</v>
      </c>
      <c r="AB15" s="92">
        <f>AA15-AA13</f>
        <v>-747.3099999995902</v>
      </c>
      <c r="AC15" s="96">
        <f>T15-AA15</f>
        <v>0</v>
      </c>
      <c r="AD15" s="96">
        <f>S15-AB15</f>
        <v>-4.0972736314870417E-10</v>
      </c>
    </row>
    <row r="16" spans="1:30" ht="12.75">
      <c r="A16" s="1"/>
      <c r="K16" s="35"/>
      <c r="L16" s="35"/>
      <c r="M16" s="35"/>
      <c r="N16" s="35"/>
      <c r="T16" s="5">
        <f t="shared" si="0"/>
        <v>4277252.69</v>
      </c>
      <c r="W16" s="3"/>
      <c r="Y16" s="5"/>
      <c r="Z16" s="5"/>
      <c r="AA16" s="92"/>
      <c r="AB16" s="92"/>
      <c r="AC16" s="96"/>
      <c r="AD16" s="96"/>
    </row>
    <row r="17" spans="1:30" ht="12.75">
      <c r="A17" s="1">
        <v>41907</v>
      </c>
      <c r="B17" s="61">
        <v>0.132725</v>
      </c>
      <c r="C17" s="62" t="s">
        <v>47</v>
      </c>
      <c r="D17" s="57">
        <v>3185400</v>
      </c>
      <c r="E17" s="56"/>
      <c r="F17" s="56"/>
      <c r="G17" s="57"/>
      <c r="H17" s="57"/>
      <c r="I17" s="57"/>
      <c r="J17" s="57"/>
      <c r="K17" s="56"/>
      <c r="L17" s="56"/>
      <c r="M17" s="56"/>
      <c r="N17" s="56"/>
      <c r="O17" s="57"/>
      <c r="P17" s="57"/>
      <c r="Q17" s="5">
        <f>SUM(D17:P17)</f>
        <v>3185400</v>
      </c>
      <c r="R17" s="56"/>
      <c r="S17" s="5">
        <f>D17+G17+I17</f>
        <v>3185400</v>
      </c>
      <c r="T17" s="5">
        <f t="shared" si="0"/>
        <v>7462652.69</v>
      </c>
      <c r="U17" s="1">
        <v>41912</v>
      </c>
      <c r="V17" s="24">
        <v>7104064.81</v>
      </c>
      <c r="W17" s="5"/>
      <c r="X17" s="6">
        <f>X$1-T17-Y17</f>
        <v>16356599.999999998</v>
      </c>
      <c r="Y17" s="88">
        <f>O13-G15</f>
        <v>180747.31</v>
      </c>
      <c r="Z17" s="88"/>
      <c r="AA17" s="92">
        <v>7462652.69</v>
      </c>
      <c r="AB17" s="92">
        <f>AA17-AA15</f>
        <v>3185400</v>
      </c>
      <c r="AC17" s="96">
        <f>T17-AA17</f>
        <v>0</v>
      </c>
      <c r="AD17" s="96">
        <f>S17-AB17</f>
        <v>0</v>
      </c>
    </row>
    <row r="18" spans="1:30" ht="12.75">
      <c r="A18" s="1"/>
      <c r="B18" s="62"/>
      <c r="C18" s="62"/>
      <c r="D18" s="57"/>
      <c r="E18" s="58"/>
      <c r="F18" s="56"/>
      <c r="G18" s="38"/>
      <c r="H18" s="38"/>
      <c r="I18" s="57"/>
      <c r="J18" s="57"/>
      <c r="K18" s="56"/>
      <c r="L18" s="56"/>
      <c r="M18" s="56"/>
      <c r="N18" s="56"/>
      <c r="O18" s="57"/>
      <c r="P18" s="38"/>
      <c r="R18" s="56"/>
      <c r="T18" s="5">
        <f t="shared" si="0"/>
        <v>7462652.69</v>
      </c>
      <c r="AA18" s="92"/>
      <c r="AB18" s="92"/>
      <c r="AC18" s="93"/>
      <c r="AD18" s="93"/>
    </row>
    <row r="19" spans="1:30" ht="12.75">
      <c r="A19" s="1">
        <v>41995</v>
      </c>
      <c r="B19" s="62">
        <v>0.0115</v>
      </c>
      <c r="C19" s="62" t="s">
        <v>48</v>
      </c>
      <c r="D19" s="57">
        <v>96000</v>
      </c>
      <c r="E19" s="58"/>
      <c r="F19" s="56"/>
      <c r="G19" s="38"/>
      <c r="H19" s="38"/>
      <c r="I19" s="57"/>
      <c r="J19" s="57"/>
      <c r="K19" s="56"/>
      <c r="L19" s="56"/>
      <c r="M19" s="56"/>
      <c r="N19" s="56"/>
      <c r="O19" s="89">
        <v>180000</v>
      </c>
      <c r="P19" s="38"/>
      <c r="Q19" s="5">
        <f>SUM(D19:P19)</f>
        <v>276000</v>
      </c>
      <c r="R19" s="56"/>
      <c r="S19" s="5">
        <f>D19+G19+I19</f>
        <v>96000</v>
      </c>
      <c r="T19" s="5">
        <f t="shared" si="0"/>
        <v>7558652.69</v>
      </c>
      <c r="U19" s="1">
        <v>42004</v>
      </c>
      <c r="V19" s="6">
        <v>7782042.74</v>
      </c>
      <c r="X19" s="6">
        <f>X$1-T19-Y19</f>
        <v>16080599.999999998</v>
      </c>
      <c r="Y19" s="88">
        <f>Y17+O19</f>
        <v>360747.31</v>
      </c>
      <c r="Z19" s="88"/>
      <c r="AA19" s="92">
        <v>7738652.69</v>
      </c>
      <c r="AB19" s="92">
        <f>AA19-AA17</f>
        <v>276000</v>
      </c>
      <c r="AC19" s="96">
        <f>T19-AA19</f>
        <v>-180000</v>
      </c>
      <c r="AD19" s="96">
        <f>S19-AB19</f>
        <v>-180000</v>
      </c>
    </row>
    <row r="20" spans="1:30" ht="13.5" thickBot="1">
      <c r="A20" s="1"/>
      <c r="B20" s="62"/>
      <c r="C20" s="62"/>
      <c r="D20" s="38"/>
      <c r="E20" s="58"/>
      <c r="F20" s="56"/>
      <c r="G20" s="57"/>
      <c r="H20" s="57"/>
      <c r="I20" s="57"/>
      <c r="J20" s="57"/>
      <c r="K20" s="56"/>
      <c r="L20" s="56"/>
      <c r="M20" s="56"/>
      <c r="N20" s="56"/>
      <c r="O20" s="57"/>
      <c r="P20" s="38"/>
      <c r="Q20" s="56"/>
      <c r="R20" s="56"/>
      <c r="S20" s="56"/>
      <c r="T20" s="5">
        <f t="shared" si="0"/>
        <v>7558652.69</v>
      </c>
      <c r="Y20" s="5"/>
      <c r="Z20" s="5"/>
      <c r="AA20" s="92"/>
      <c r="AB20" s="92"/>
      <c r="AC20" s="93"/>
      <c r="AD20" s="93"/>
    </row>
    <row r="21" spans="1:30" ht="13.5" thickBot="1">
      <c r="A21" s="9" t="s">
        <v>20</v>
      </c>
      <c r="D21" s="39">
        <f>SUM(D10:D20)</f>
        <v>7559400</v>
      </c>
      <c r="G21" s="39">
        <f>SUM(G10:G20)</f>
        <v>-747.31</v>
      </c>
      <c r="H21" s="39"/>
      <c r="I21" s="40">
        <f>I13</f>
        <v>0</v>
      </c>
      <c r="J21" s="41">
        <f aca="true" t="shared" si="1" ref="J21:P21">SUM(J10:J20)</f>
        <v>0</v>
      </c>
      <c r="K21" s="41">
        <f t="shared" si="1"/>
        <v>0</v>
      </c>
      <c r="L21" s="41">
        <f t="shared" si="1"/>
        <v>2303.27</v>
      </c>
      <c r="M21" s="41">
        <f t="shared" si="1"/>
        <v>0</v>
      </c>
      <c r="N21" s="41">
        <f t="shared" si="1"/>
        <v>0</v>
      </c>
      <c r="O21" s="41">
        <f t="shared" si="1"/>
        <v>360000</v>
      </c>
      <c r="P21" s="52">
        <f t="shared" si="1"/>
        <v>0</v>
      </c>
      <c r="Q21" s="41">
        <f>SUM(Q10:Q20)</f>
        <v>7920955.96</v>
      </c>
      <c r="S21" s="53"/>
      <c r="T21" s="54">
        <f>T20+S21</f>
        <v>7558652.69</v>
      </c>
      <c r="U21" s="20">
        <v>42094</v>
      </c>
      <c r="V21" s="21">
        <v>8432638.36</v>
      </c>
      <c r="W21" s="3"/>
      <c r="X21" s="6">
        <f>X$1-T21-Y21</f>
        <v>16080599.999999998</v>
      </c>
      <c r="Y21" s="88">
        <f>Y19</f>
        <v>360747.31</v>
      </c>
      <c r="Z21" s="88"/>
      <c r="AA21" s="92"/>
      <c r="AB21" s="92"/>
      <c r="AC21" s="93"/>
      <c r="AD21" s="93"/>
    </row>
    <row r="22" spans="4:30" ht="13.5" thickBot="1">
      <c r="D22" s="42"/>
      <c r="I22" s="42"/>
      <c r="J22" s="42"/>
      <c r="Q22" s="33"/>
      <c r="S22" s="53"/>
      <c r="T22" s="53"/>
      <c r="W22" s="3"/>
      <c r="AA22" s="92"/>
      <c r="AB22" s="93"/>
      <c r="AC22" s="93"/>
      <c r="AD22" s="93"/>
    </row>
    <row r="23" spans="1:30" ht="13.5" thickBot="1">
      <c r="A23" s="1">
        <v>42150</v>
      </c>
      <c r="B23" s="61">
        <v>0.1575</v>
      </c>
      <c r="C23" s="62" t="s">
        <v>49</v>
      </c>
      <c r="D23" s="35">
        <v>3600000</v>
      </c>
      <c r="O23" s="87">
        <v>180000</v>
      </c>
      <c r="Q23" s="5">
        <f>SUM(D23:P23)</f>
        <v>3780000</v>
      </c>
      <c r="R23" s="56"/>
      <c r="S23" s="5">
        <f>D23+G23+I23</f>
        <v>3600000</v>
      </c>
      <c r="T23" s="55">
        <f>T21+S23</f>
        <v>11158652.690000001</v>
      </c>
      <c r="U23" s="1">
        <v>42185</v>
      </c>
      <c r="V23" s="6">
        <v>12472071.41</v>
      </c>
      <c r="X23" s="6">
        <f>X$1-T23-Y23</f>
        <v>12300599.999999998</v>
      </c>
      <c r="Y23" s="88">
        <f>Y21+O23</f>
        <v>540747.31</v>
      </c>
      <c r="Z23" s="88"/>
      <c r="AA23" s="92">
        <v>11062652.69</v>
      </c>
      <c r="AB23" s="96">
        <f>AA23-AA19</f>
        <v>3323999.999999999</v>
      </c>
      <c r="AC23" s="96">
        <f>T23-AA23</f>
        <v>96000.00000000186</v>
      </c>
      <c r="AD23" s="96">
        <f>S23-AB23</f>
        <v>276000.00000000093</v>
      </c>
    </row>
    <row r="24" spans="1:30" ht="12.75">
      <c r="A24" s="65"/>
      <c r="B24" s="66"/>
      <c r="C24" s="66"/>
      <c r="D24" s="57"/>
      <c r="E24" s="56"/>
      <c r="F24" s="56"/>
      <c r="G24" s="57"/>
      <c r="H24" s="57"/>
      <c r="I24" s="57"/>
      <c r="J24" s="57"/>
      <c r="K24" s="56"/>
      <c r="L24" s="56"/>
      <c r="M24" s="56"/>
      <c r="N24" s="56"/>
      <c r="O24" s="57"/>
      <c r="P24" s="57"/>
      <c r="Q24" s="56"/>
      <c r="R24" s="56"/>
      <c r="S24" s="56"/>
      <c r="T24" s="5">
        <f aca="true" t="shared" si="2" ref="T24:T31">T23+S24</f>
        <v>11158652.690000001</v>
      </c>
      <c r="Y24" s="88"/>
      <c r="Z24" s="88"/>
      <c r="AA24" s="92"/>
      <c r="AB24" s="92"/>
      <c r="AC24" s="96"/>
      <c r="AD24" s="96"/>
    </row>
    <row r="25" spans="1:30" ht="12.75">
      <c r="A25" s="67">
        <v>42233</v>
      </c>
      <c r="B25" s="66">
        <v>0.1285</v>
      </c>
      <c r="C25" s="66" t="s">
        <v>50</v>
      </c>
      <c r="D25" s="57">
        <v>3084000</v>
      </c>
      <c r="E25" s="56"/>
      <c r="F25" s="56"/>
      <c r="G25" s="57"/>
      <c r="H25" s="57"/>
      <c r="I25" s="57"/>
      <c r="J25" s="56"/>
      <c r="K25" s="56"/>
      <c r="L25" s="56"/>
      <c r="M25" s="56"/>
      <c r="N25" s="56"/>
      <c r="O25" s="57"/>
      <c r="P25" s="57"/>
      <c r="Q25" s="5">
        <f>SUM(D25:P25)</f>
        <v>3084000</v>
      </c>
      <c r="R25" s="56"/>
      <c r="S25" s="5">
        <f>D25+G25+I25</f>
        <v>3084000</v>
      </c>
      <c r="T25" s="5">
        <f t="shared" si="2"/>
        <v>14242652.690000001</v>
      </c>
      <c r="U25" s="1">
        <v>42277</v>
      </c>
      <c r="V25" s="6">
        <v>15892517.03</v>
      </c>
      <c r="W25" s="3"/>
      <c r="X25" s="6">
        <f>X$1-T25-Y25</f>
        <v>9216599.999999998</v>
      </c>
      <c r="Y25" s="88">
        <f>Y23+O25</f>
        <v>540747.31</v>
      </c>
      <c r="Z25" s="88"/>
      <c r="AA25" s="92">
        <v>14146652.69</v>
      </c>
      <c r="AB25" s="92">
        <f>AA25-AA23</f>
        <v>3084000</v>
      </c>
      <c r="AC25" s="96">
        <f>T25-AA25</f>
        <v>96000.00000000186</v>
      </c>
      <c r="AD25" s="96">
        <f>S25-AB25</f>
        <v>0</v>
      </c>
    </row>
    <row r="26" spans="1:30" ht="12.75">
      <c r="A26" s="67"/>
      <c r="B26" s="66"/>
      <c r="C26" s="66"/>
      <c r="D26" s="57"/>
      <c r="E26" s="56"/>
      <c r="F26" s="56"/>
      <c r="G26" s="57"/>
      <c r="H26" s="57"/>
      <c r="I26" s="57"/>
      <c r="J26" s="56"/>
      <c r="K26" s="56"/>
      <c r="L26" s="56"/>
      <c r="M26" s="56"/>
      <c r="N26" s="56"/>
      <c r="O26" s="57"/>
      <c r="P26" s="57"/>
      <c r="R26" s="56"/>
      <c r="T26" s="5">
        <f t="shared" si="2"/>
        <v>14242652.690000001</v>
      </c>
      <c r="U26" s="1">
        <v>42369</v>
      </c>
      <c r="V26" s="6">
        <v>16101673.34</v>
      </c>
      <c r="W26" s="3"/>
      <c r="Y26" s="88"/>
      <c r="Z26" s="88"/>
      <c r="AA26" s="92"/>
      <c r="AB26" s="93"/>
      <c r="AC26" s="96"/>
      <c r="AD26" s="96"/>
    </row>
    <row r="27" spans="1:30" ht="12.75">
      <c r="A27" s="67">
        <v>42458</v>
      </c>
      <c r="B27" s="66">
        <v>0.017285</v>
      </c>
      <c r="C27" s="66" t="s">
        <v>51</v>
      </c>
      <c r="D27" s="57">
        <v>234840</v>
      </c>
      <c r="E27" s="56"/>
      <c r="F27" s="56"/>
      <c r="G27" s="57"/>
      <c r="H27" s="57"/>
      <c r="I27" s="57"/>
      <c r="J27" s="56"/>
      <c r="K27" s="56"/>
      <c r="L27" s="56"/>
      <c r="M27" s="56"/>
      <c r="N27" s="56"/>
      <c r="O27" s="89">
        <v>180000</v>
      </c>
      <c r="P27" s="57"/>
      <c r="Q27" s="5">
        <f>SUM(D27:P27)</f>
        <v>414840</v>
      </c>
      <c r="R27" s="56"/>
      <c r="S27" s="5">
        <f>D27+G27+I27</f>
        <v>234840</v>
      </c>
      <c r="T27" s="5">
        <f>T26+S27</f>
        <v>14477492.690000001</v>
      </c>
      <c r="U27" s="1"/>
      <c r="W27" s="3"/>
      <c r="X27" s="6">
        <f>X$1-T27-Y27</f>
        <v>8801759.999999998</v>
      </c>
      <c r="Y27" s="88">
        <f>Y25+O27</f>
        <v>720747.31</v>
      </c>
      <c r="Z27" s="88"/>
      <c r="AA27" s="92">
        <v>14561492.69</v>
      </c>
      <c r="AB27" s="96">
        <f>AA27-AA25</f>
        <v>414840</v>
      </c>
      <c r="AC27" s="96">
        <f>T27-AA27</f>
        <v>-83999.99999999814</v>
      </c>
      <c r="AD27" s="96">
        <f>S27-AB27</f>
        <v>-180000</v>
      </c>
    </row>
    <row r="28" spans="1:30" ht="12.75">
      <c r="A28" s="67"/>
      <c r="B28" s="66"/>
      <c r="C28" s="66"/>
      <c r="D28" s="57"/>
      <c r="E28" s="56"/>
      <c r="F28" s="56"/>
      <c r="G28" s="57"/>
      <c r="H28" s="57"/>
      <c r="I28" s="57"/>
      <c r="J28" s="57"/>
      <c r="K28" s="56"/>
      <c r="L28" s="56"/>
      <c r="M28" s="56"/>
      <c r="N28" s="56"/>
      <c r="O28" s="57"/>
      <c r="P28" s="57"/>
      <c r="Q28" s="56"/>
      <c r="R28" s="56"/>
      <c r="S28" s="56"/>
      <c r="T28" s="5">
        <f>T27+S28</f>
        <v>14477492.690000001</v>
      </c>
      <c r="W28" s="3"/>
      <c r="AA28" s="92"/>
      <c r="AB28" s="93"/>
      <c r="AC28" s="93"/>
      <c r="AD28" s="96"/>
    </row>
    <row r="29" spans="7:30" ht="12.75">
      <c r="G29" s="43">
        <f>SUM(G23:G28)</f>
        <v>0</v>
      </c>
      <c r="H29" s="43">
        <f aca="true" t="shared" si="3" ref="H29:P29">SUM(H23:H28)</f>
        <v>0</v>
      </c>
      <c r="I29" s="43">
        <f t="shared" si="3"/>
        <v>0</v>
      </c>
      <c r="J29" s="43">
        <f t="shared" si="3"/>
        <v>0</v>
      </c>
      <c r="K29" s="43">
        <f t="shared" si="3"/>
        <v>0</v>
      </c>
      <c r="L29" s="43">
        <f t="shared" si="3"/>
        <v>0</v>
      </c>
      <c r="M29" s="43">
        <f t="shared" si="3"/>
        <v>0</v>
      </c>
      <c r="N29" s="43">
        <f t="shared" si="3"/>
        <v>0</v>
      </c>
      <c r="O29" s="43">
        <f t="shared" si="3"/>
        <v>360000</v>
      </c>
      <c r="P29" s="43">
        <f t="shared" si="3"/>
        <v>0</v>
      </c>
      <c r="Q29" s="43">
        <f>SUM(Q23:Q28)</f>
        <v>7278840</v>
      </c>
      <c r="T29" s="5">
        <f>T28+S29</f>
        <v>14477492.690000001</v>
      </c>
      <c r="W29" s="3"/>
      <c r="AA29" s="92"/>
      <c r="AB29" s="93"/>
      <c r="AC29" s="93"/>
      <c r="AD29" s="93"/>
    </row>
    <row r="30" spans="1:23" ht="13.5" thickBot="1">
      <c r="A30" s="1"/>
      <c r="T30" s="5">
        <f t="shared" si="2"/>
        <v>14477492.690000001</v>
      </c>
      <c r="W30" s="3"/>
    </row>
    <row r="31" spans="1:27" ht="13.5" thickBot="1">
      <c r="A31" s="20" t="s">
        <v>21</v>
      </c>
      <c r="D31" s="44">
        <f>D21+D23+D25+D27</f>
        <v>14478240</v>
      </c>
      <c r="G31" s="44">
        <f>G21+G29</f>
        <v>-747.31</v>
      </c>
      <c r="H31" s="44"/>
      <c r="I31" s="45">
        <f aca="true" t="shared" si="4" ref="I31:N31">I21+I29</f>
        <v>0</v>
      </c>
      <c r="J31" s="45">
        <f t="shared" si="4"/>
        <v>0</v>
      </c>
      <c r="K31" s="45">
        <f t="shared" si="4"/>
        <v>0</v>
      </c>
      <c r="L31" s="45">
        <f>L21+L29</f>
        <v>2303.27</v>
      </c>
      <c r="M31" s="45">
        <f t="shared" si="4"/>
        <v>0</v>
      </c>
      <c r="N31" s="45">
        <f t="shared" si="4"/>
        <v>0</v>
      </c>
      <c r="O31" s="45">
        <f>O21+O29</f>
        <v>720000</v>
      </c>
      <c r="P31" s="45">
        <f>P21+P29</f>
        <v>0</v>
      </c>
      <c r="Q31" s="45">
        <f>Q21+Q29</f>
        <v>15199795.96</v>
      </c>
      <c r="T31" s="54">
        <f t="shared" si="2"/>
        <v>14477492.690000001</v>
      </c>
      <c r="U31" s="1">
        <v>42460</v>
      </c>
      <c r="V31" s="6">
        <v>16513938</v>
      </c>
      <c r="W31" s="3"/>
      <c r="AA31" s="98">
        <v>14382476.3</v>
      </c>
    </row>
    <row r="32" spans="1:27" ht="13.5" thickBot="1">
      <c r="A32" s="1"/>
      <c r="U32" s="5"/>
      <c r="W32" s="3"/>
      <c r="AA32" s="6">
        <f>T31-AA31</f>
        <v>95016.3900000006</v>
      </c>
    </row>
    <row r="33" spans="1:27" ht="13.5" thickBot="1">
      <c r="A33" s="67">
        <v>42508</v>
      </c>
      <c r="B33" s="66"/>
      <c r="C33" s="66" t="s">
        <v>61</v>
      </c>
      <c r="D33" s="57">
        <f>1212984-O33</f>
        <v>1032984</v>
      </c>
      <c r="E33" s="56"/>
      <c r="F33" s="56"/>
      <c r="G33" s="57"/>
      <c r="H33" s="57"/>
      <c r="I33" s="57"/>
      <c r="J33" s="57"/>
      <c r="K33" s="56"/>
      <c r="L33" s="56"/>
      <c r="M33" s="56"/>
      <c r="N33" s="56"/>
      <c r="O33" s="87">
        <v>180000</v>
      </c>
      <c r="P33" s="57"/>
      <c r="Q33" s="5">
        <f>SUM(D33:P33)</f>
        <v>1212984</v>
      </c>
      <c r="R33" s="56"/>
      <c r="S33" s="5">
        <f>D33+G33+I33</f>
        <v>1032984</v>
      </c>
      <c r="T33" s="55">
        <f>T31+S33</f>
        <v>15510476.690000001</v>
      </c>
      <c r="U33" s="1">
        <v>42551</v>
      </c>
      <c r="V33" s="6">
        <v>17668380</v>
      </c>
      <c r="W33" s="3"/>
      <c r="AA33" s="99">
        <v>15414476.69</v>
      </c>
    </row>
    <row r="34" spans="1:27" ht="12.75">
      <c r="A34" s="67"/>
      <c r="B34" s="66"/>
      <c r="C34" s="66"/>
      <c r="D34" s="57"/>
      <c r="E34" s="56"/>
      <c r="F34" s="56"/>
      <c r="G34" s="57"/>
      <c r="H34" s="57"/>
      <c r="I34" s="57"/>
      <c r="J34" s="57"/>
      <c r="K34" s="56"/>
      <c r="L34" s="56"/>
      <c r="M34" s="56"/>
      <c r="N34" s="56"/>
      <c r="O34" s="87"/>
      <c r="P34" s="57"/>
      <c r="R34" s="56"/>
      <c r="T34" s="5">
        <f aca="true" t="shared" si="5" ref="T34:T43">T33+S34</f>
        <v>15510476.690000001</v>
      </c>
      <c r="W34" s="3"/>
      <c r="AA34" s="69">
        <f>T34-AA33</f>
        <v>96000.00000000186</v>
      </c>
    </row>
    <row r="35" spans="1:27" ht="12.75">
      <c r="A35" s="67">
        <v>42598</v>
      </c>
      <c r="B35" s="66"/>
      <c r="C35" s="66" t="s">
        <v>62</v>
      </c>
      <c r="D35" s="38"/>
      <c r="E35" s="56"/>
      <c r="F35" s="56"/>
      <c r="G35" s="57">
        <v>-177688.88</v>
      </c>
      <c r="H35" s="57"/>
      <c r="I35" s="57"/>
      <c r="J35" s="57"/>
      <c r="K35" s="56">
        <v>-62311.12</v>
      </c>
      <c r="L35" s="56"/>
      <c r="M35" s="56"/>
      <c r="N35" s="56"/>
      <c r="O35" s="57"/>
      <c r="P35" s="38"/>
      <c r="Q35" s="5">
        <f>SUM(D35:P35)</f>
        <v>-240000</v>
      </c>
      <c r="R35" s="72"/>
      <c r="S35" s="5">
        <f>D35+G35+I35</f>
        <v>-177688.88</v>
      </c>
      <c r="T35" s="5">
        <f t="shared" si="5"/>
        <v>15332787.81</v>
      </c>
      <c r="U35" s="11">
        <v>42643</v>
      </c>
      <c r="V35" s="13">
        <v>17390238</v>
      </c>
      <c r="W35" s="4"/>
      <c r="X35" s="13"/>
      <c r="AA35" s="98">
        <v>15236787.81</v>
      </c>
    </row>
    <row r="36" spans="1:27" ht="12.75">
      <c r="A36" s="67"/>
      <c r="B36" s="66"/>
      <c r="C36" s="66"/>
      <c r="D36" s="38"/>
      <c r="E36" s="56"/>
      <c r="F36" s="56"/>
      <c r="G36" s="57"/>
      <c r="H36" s="57"/>
      <c r="I36" s="57"/>
      <c r="J36" s="57"/>
      <c r="K36" s="56"/>
      <c r="L36" s="56"/>
      <c r="M36" s="56"/>
      <c r="N36" s="56"/>
      <c r="O36" s="57"/>
      <c r="P36" s="38"/>
      <c r="Q36" s="56"/>
      <c r="R36" s="72"/>
      <c r="T36" s="5">
        <f t="shared" si="5"/>
        <v>15332787.81</v>
      </c>
      <c r="U36" s="12"/>
      <c r="V36" s="13"/>
      <c r="W36" s="4"/>
      <c r="X36" s="13"/>
      <c r="AA36" s="69">
        <f>T36-AA35</f>
        <v>96000</v>
      </c>
    </row>
    <row r="37" spans="1:24" ht="12.75">
      <c r="A37" s="67">
        <v>42667</v>
      </c>
      <c r="B37" s="66"/>
      <c r="C37" s="66" t="s">
        <v>65</v>
      </c>
      <c r="D37" s="38"/>
      <c r="E37" s="56"/>
      <c r="F37" s="56"/>
      <c r="G37" s="57"/>
      <c r="H37" s="57"/>
      <c r="I37" s="57"/>
      <c r="J37" s="57"/>
      <c r="K37" s="56">
        <v>-80349.5</v>
      </c>
      <c r="L37" s="56"/>
      <c r="M37" s="56"/>
      <c r="N37" s="56"/>
      <c r="O37" s="57"/>
      <c r="P37" s="38"/>
      <c r="Q37" s="5">
        <f>SUM(D37:P37)</f>
        <v>-80349.5</v>
      </c>
      <c r="R37" s="72"/>
      <c r="S37" s="5">
        <f>D37+G37+I37</f>
        <v>0</v>
      </c>
      <c r="T37" s="5">
        <f t="shared" si="5"/>
        <v>15332787.81</v>
      </c>
      <c r="U37" s="12"/>
      <c r="V37" s="13"/>
      <c r="W37" s="4"/>
      <c r="X37" s="13"/>
    </row>
    <row r="38" spans="1:24" ht="12.75">
      <c r="A38" s="67"/>
      <c r="B38" s="66"/>
      <c r="C38" s="66"/>
      <c r="D38" s="38"/>
      <c r="E38" s="56"/>
      <c r="F38" s="56"/>
      <c r="G38" s="57"/>
      <c r="H38" s="57"/>
      <c r="I38" s="57"/>
      <c r="J38" s="57"/>
      <c r="K38" s="56"/>
      <c r="L38" s="56"/>
      <c r="M38" s="56"/>
      <c r="N38" s="56"/>
      <c r="O38" s="57"/>
      <c r="P38" s="38"/>
      <c r="Q38" s="56"/>
      <c r="R38" s="72"/>
      <c r="T38" s="5">
        <f t="shared" si="5"/>
        <v>15332787.81</v>
      </c>
      <c r="U38" s="12"/>
      <c r="V38" s="13"/>
      <c r="W38" s="4"/>
      <c r="X38" s="13"/>
    </row>
    <row r="39" spans="1:27" ht="12.75">
      <c r="A39" s="67">
        <v>42689</v>
      </c>
      <c r="B39" s="66"/>
      <c r="C39" s="66" t="s">
        <v>66</v>
      </c>
      <c r="D39" s="38">
        <v>3622704</v>
      </c>
      <c r="E39" s="56"/>
      <c r="F39" s="56"/>
      <c r="G39" s="57"/>
      <c r="H39" s="57"/>
      <c r="I39" s="57"/>
      <c r="J39" s="57"/>
      <c r="K39" s="56"/>
      <c r="L39" s="56"/>
      <c r="M39" s="56"/>
      <c r="N39" s="56"/>
      <c r="O39" s="57"/>
      <c r="P39" s="38"/>
      <c r="Q39" s="5">
        <f>SUM(D39:P39)</f>
        <v>3622704</v>
      </c>
      <c r="R39" s="72"/>
      <c r="S39" s="5">
        <f>D39+G39+I39</f>
        <v>3622704</v>
      </c>
      <c r="T39" s="5">
        <f t="shared" si="5"/>
        <v>18955491.810000002</v>
      </c>
      <c r="U39" s="12"/>
      <c r="V39" s="13"/>
      <c r="W39" s="4"/>
      <c r="X39" s="13"/>
      <c r="AA39" s="98">
        <v>18859491.81</v>
      </c>
    </row>
    <row r="40" spans="1:27" ht="12.75">
      <c r="A40" s="67"/>
      <c r="B40" s="66"/>
      <c r="C40" s="66"/>
      <c r="D40" s="38"/>
      <c r="E40" s="56"/>
      <c r="F40" s="56"/>
      <c r="G40" s="57"/>
      <c r="H40" s="57"/>
      <c r="I40" s="57"/>
      <c r="J40" s="57"/>
      <c r="K40" s="56"/>
      <c r="L40" s="56"/>
      <c r="M40" s="56"/>
      <c r="N40" s="56"/>
      <c r="O40" s="57"/>
      <c r="P40" s="38"/>
      <c r="Q40" s="56"/>
      <c r="R40" s="72"/>
      <c r="T40" s="5">
        <f t="shared" si="5"/>
        <v>18955491.810000002</v>
      </c>
      <c r="U40" s="12"/>
      <c r="V40" s="13"/>
      <c r="W40" s="4"/>
      <c r="X40" s="13"/>
      <c r="AA40" s="69">
        <f>T41-AA39</f>
        <v>92993.29000000283</v>
      </c>
    </row>
    <row r="41" spans="1:27" ht="12.75">
      <c r="A41" s="73">
        <v>42703</v>
      </c>
      <c r="B41" s="74"/>
      <c r="C41" s="74" t="s">
        <v>67</v>
      </c>
      <c r="D41" s="75"/>
      <c r="E41" s="72"/>
      <c r="F41" s="72"/>
      <c r="G41" s="75">
        <v>-3006.71</v>
      </c>
      <c r="H41" s="75"/>
      <c r="I41" s="75"/>
      <c r="J41" s="75"/>
      <c r="K41" s="72">
        <v>-57710.06</v>
      </c>
      <c r="L41" s="72"/>
      <c r="M41" s="72"/>
      <c r="N41" s="72"/>
      <c r="O41" s="75"/>
      <c r="P41" s="75"/>
      <c r="Q41" s="5">
        <f>SUM(D41:P41)</f>
        <v>-60716.77</v>
      </c>
      <c r="R41" s="72"/>
      <c r="S41" s="5">
        <f>D41+G41+I41</f>
        <v>-3006.71</v>
      </c>
      <c r="T41" s="5">
        <f t="shared" si="5"/>
        <v>18952485.1</v>
      </c>
      <c r="U41" s="11">
        <v>42735</v>
      </c>
      <c r="V41" s="13">
        <v>20960404</v>
      </c>
      <c r="W41" s="4"/>
      <c r="X41" s="13"/>
      <c r="AA41" s="98">
        <v>18856485.1</v>
      </c>
    </row>
    <row r="42" spans="1:29" ht="12.75">
      <c r="A42" s="14"/>
      <c r="B42" s="63"/>
      <c r="C42" s="63"/>
      <c r="D42" s="42"/>
      <c r="E42" s="33"/>
      <c r="F42" s="33"/>
      <c r="G42" s="34"/>
      <c r="H42" s="34"/>
      <c r="I42" s="42"/>
      <c r="J42" s="42"/>
      <c r="K42" s="33"/>
      <c r="L42" s="33"/>
      <c r="M42" s="33"/>
      <c r="N42" s="33"/>
      <c r="O42" s="34"/>
      <c r="P42" s="34"/>
      <c r="Q42" s="33"/>
      <c r="R42" s="33"/>
      <c r="S42" s="33"/>
      <c r="T42" s="5">
        <f t="shared" si="5"/>
        <v>18952485.1</v>
      </c>
      <c r="U42" s="68"/>
      <c r="V42" s="69"/>
      <c r="W42" s="70"/>
      <c r="X42" s="71"/>
      <c r="Y42" s="56"/>
      <c r="Z42" s="56"/>
      <c r="AA42" s="69">
        <f>T43-AA41</f>
        <v>96000</v>
      </c>
      <c r="AC42" s="5"/>
    </row>
    <row r="43" spans="1:29" ht="12.75">
      <c r="A43" s="12"/>
      <c r="B43" s="63"/>
      <c r="C43" s="63"/>
      <c r="D43" s="34"/>
      <c r="E43" s="33"/>
      <c r="F43" s="33"/>
      <c r="G43" s="43">
        <f>SUM(G33:G42)</f>
        <v>-180695.59</v>
      </c>
      <c r="H43" s="43"/>
      <c r="I43" s="43">
        <f aca="true" t="shared" si="6" ref="I43:Q43">SUM(I33:I42)</f>
        <v>0</v>
      </c>
      <c r="J43" s="43">
        <f t="shared" si="6"/>
        <v>0</v>
      </c>
      <c r="K43" s="43">
        <f t="shared" si="6"/>
        <v>-200370.68</v>
      </c>
      <c r="L43" s="46">
        <f t="shared" si="6"/>
        <v>0</v>
      </c>
      <c r="M43" s="46">
        <f t="shared" si="6"/>
        <v>0</v>
      </c>
      <c r="N43" s="46">
        <f t="shared" si="6"/>
        <v>0</v>
      </c>
      <c r="O43" s="46">
        <f t="shared" si="6"/>
        <v>180000</v>
      </c>
      <c r="P43" s="46">
        <f t="shared" si="6"/>
        <v>0</v>
      </c>
      <c r="Q43" s="43">
        <f t="shared" si="6"/>
        <v>4454621.73</v>
      </c>
      <c r="R43" s="33"/>
      <c r="S43" s="33"/>
      <c r="T43" s="5">
        <f t="shared" si="5"/>
        <v>18952485.1</v>
      </c>
      <c r="V43" s="13"/>
      <c r="W43" s="4"/>
      <c r="AC43" s="5"/>
    </row>
    <row r="44" spans="1:29" ht="12.75">
      <c r="A44" s="12"/>
      <c r="B44" s="63"/>
      <c r="C44" s="63"/>
      <c r="D44" s="42"/>
      <c r="E44" s="33"/>
      <c r="F44" s="33"/>
      <c r="G44" s="34"/>
      <c r="H44" s="34"/>
      <c r="I44" s="42"/>
      <c r="J44" s="42"/>
      <c r="K44" s="33"/>
      <c r="L44" s="33"/>
      <c r="M44" s="33"/>
      <c r="N44" s="33"/>
      <c r="O44" s="34"/>
      <c r="P44" s="34"/>
      <c r="Q44" s="33"/>
      <c r="R44" s="33"/>
      <c r="S44" s="33"/>
      <c r="T44" s="5">
        <f aca="true" t="shared" si="7" ref="T44:T68">T43+S44</f>
        <v>18952485.1</v>
      </c>
      <c r="U44" s="15"/>
      <c r="V44" s="16"/>
      <c r="W44" s="4"/>
      <c r="X44" s="13"/>
      <c r="AC44" s="5"/>
    </row>
    <row r="45" spans="1:30" ht="12.75">
      <c r="A45" s="9" t="s">
        <v>20</v>
      </c>
      <c r="D45" s="39">
        <f>SUM(D31:D44)</f>
        <v>19133928</v>
      </c>
      <c r="G45" s="39">
        <f>G43+G31</f>
        <v>-181442.9</v>
      </c>
      <c r="H45" s="39"/>
      <c r="I45" s="39">
        <f aca="true" t="shared" si="8" ref="I45:Q45">I43+I31</f>
        <v>0</v>
      </c>
      <c r="J45" s="39">
        <f t="shared" si="8"/>
        <v>0</v>
      </c>
      <c r="K45" s="39">
        <f>K43+K31</f>
        <v>-200370.68</v>
      </c>
      <c r="L45" s="40">
        <f>L43+L31</f>
        <v>2303.27</v>
      </c>
      <c r="M45" s="39">
        <f t="shared" si="8"/>
        <v>0</v>
      </c>
      <c r="N45" s="39">
        <f t="shared" si="8"/>
        <v>0</v>
      </c>
      <c r="O45" s="39">
        <f>O43+O31</f>
        <v>900000</v>
      </c>
      <c r="P45" s="39">
        <f t="shared" si="8"/>
        <v>0</v>
      </c>
      <c r="Q45" s="39">
        <f>Q43+Q31</f>
        <v>19654417.69</v>
      </c>
      <c r="R45" s="33"/>
      <c r="S45" s="33"/>
      <c r="T45" s="59">
        <f>T44+S45</f>
        <v>18952485.1</v>
      </c>
      <c r="U45" s="73"/>
      <c r="W45" s="70"/>
      <c r="X45" s="13"/>
      <c r="AD45" s="5"/>
    </row>
    <row r="46" spans="1:28" ht="12.75">
      <c r="A46" s="11"/>
      <c r="B46" s="63"/>
      <c r="C46" s="63"/>
      <c r="D46" s="34"/>
      <c r="E46" s="33"/>
      <c r="F46" s="33"/>
      <c r="G46" s="34"/>
      <c r="H46" s="34"/>
      <c r="I46" s="34"/>
      <c r="J46" s="34"/>
      <c r="K46" s="33"/>
      <c r="L46" s="33"/>
      <c r="M46" s="33"/>
      <c r="N46" s="33"/>
      <c r="O46" s="34"/>
      <c r="P46" s="34"/>
      <c r="Q46" s="33"/>
      <c r="R46" s="33"/>
      <c r="S46" s="33"/>
      <c r="T46" s="5">
        <f>T45+S46</f>
        <v>18952485.1</v>
      </c>
      <c r="U46" s="68"/>
      <c r="W46" s="68"/>
      <c r="X46" s="13"/>
      <c r="AB46" s="5"/>
    </row>
    <row r="47" spans="1:24" ht="12.75">
      <c r="A47" s="12"/>
      <c r="B47" s="63"/>
      <c r="C47" s="63"/>
      <c r="D47" s="34"/>
      <c r="E47" s="33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3"/>
      <c r="R47" s="33"/>
      <c r="S47" s="33"/>
      <c r="T47" s="5">
        <f t="shared" si="7"/>
        <v>18952485.1</v>
      </c>
      <c r="U47" s="77"/>
      <c r="V47" s="78"/>
      <c r="W47" s="68"/>
      <c r="X47" s="13"/>
    </row>
    <row r="48" spans="1:24" ht="12.75">
      <c r="A48" s="11"/>
      <c r="B48" s="63"/>
      <c r="C48" s="63"/>
      <c r="D48" s="34"/>
      <c r="E48" s="33"/>
      <c r="F48" s="33"/>
      <c r="G48" s="34"/>
      <c r="H48" s="34"/>
      <c r="I48" s="34"/>
      <c r="J48" s="34"/>
      <c r="K48" s="33"/>
      <c r="L48" s="33"/>
      <c r="M48" s="33"/>
      <c r="N48" s="33"/>
      <c r="O48" s="34"/>
      <c r="P48" s="34"/>
      <c r="Q48" s="33"/>
      <c r="R48" s="33"/>
      <c r="S48" s="33"/>
      <c r="T48" s="5">
        <f t="shared" si="7"/>
        <v>18952485.1</v>
      </c>
      <c r="U48" s="77"/>
      <c r="V48" s="71"/>
      <c r="W48" s="68"/>
      <c r="X48" s="13"/>
    </row>
    <row r="49" spans="1:27" ht="12.75">
      <c r="A49" s="73"/>
      <c r="B49" s="74"/>
      <c r="C49" s="74"/>
      <c r="D49" s="57"/>
      <c r="E49" s="76"/>
      <c r="F49" s="76"/>
      <c r="G49" s="50"/>
      <c r="H49" s="50"/>
      <c r="I49" s="50"/>
      <c r="J49" s="50"/>
      <c r="K49" s="50"/>
      <c r="L49" s="72"/>
      <c r="M49" s="72"/>
      <c r="N49" s="72"/>
      <c r="O49" s="75"/>
      <c r="P49" s="57"/>
      <c r="Q49" s="56"/>
      <c r="R49" s="72"/>
      <c r="S49" s="56"/>
      <c r="T49" s="5">
        <f t="shared" si="7"/>
        <v>18952485.1</v>
      </c>
      <c r="U49" s="11"/>
      <c r="V49" s="19"/>
      <c r="W49" s="12"/>
      <c r="X49" s="13"/>
      <c r="Y49" s="5"/>
      <c r="Z49" s="5"/>
      <c r="AA49" s="31"/>
    </row>
    <row r="50" spans="1:26" ht="12.75">
      <c r="A50" s="68"/>
      <c r="B50" s="74"/>
      <c r="C50" s="74"/>
      <c r="D50" s="57"/>
      <c r="E50" s="76"/>
      <c r="F50" s="76"/>
      <c r="G50" s="79"/>
      <c r="H50" s="50"/>
      <c r="I50" s="50"/>
      <c r="J50" s="50"/>
      <c r="K50" s="50"/>
      <c r="L50" s="72"/>
      <c r="M50" s="72"/>
      <c r="N50" s="72"/>
      <c r="O50" s="75"/>
      <c r="P50" s="57"/>
      <c r="Q50" s="72"/>
      <c r="R50" s="72"/>
      <c r="S50" s="72"/>
      <c r="T50" s="5">
        <f t="shared" si="7"/>
        <v>18952485.1</v>
      </c>
      <c r="U50" s="11"/>
      <c r="V50" s="13"/>
      <c r="W50" s="12"/>
      <c r="X50" s="13"/>
      <c r="Y50" s="5"/>
      <c r="Z50" s="5"/>
    </row>
    <row r="51" spans="1:26" ht="12.75">
      <c r="A51" s="80"/>
      <c r="B51" s="81"/>
      <c r="C51" s="81"/>
      <c r="D51" s="57"/>
      <c r="E51" s="76"/>
      <c r="F51" s="76"/>
      <c r="G51" s="50"/>
      <c r="H51" s="50"/>
      <c r="I51" s="50"/>
      <c r="J51" s="50"/>
      <c r="K51" s="50"/>
      <c r="L51" s="72"/>
      <c r="M51" s="72"/>
      <c r="N51" s="72"/>
      <c r="O51" s="75"/>
      <c r="P51" s="57"/>
      <c r="Q51" s="72"/>
      <c r="R51" s="72"/>
      <c r="S51" s="72"/>
      <c r="T51" s="5">
        <f t="shared" si="7"/>
        <v>18952485.1</v>
      </c>
      <c r="U51" s="11"/>
      <c r="V51" s="13"/>
      <c r="W51" s="12"/>
      <c r="X51" s="13"/>
      <c r="Y51" s="5"/>
      <c r="Z51" s="5"/>
    </row>
    <row r="52" spans="1:27" ht="12.75">
      <c r="A52" s="82"/>
      <c r="B52" s="81"/>
      <c r="C52" s="81"/>
      <c r="D52" s="50"/>
      <c r="E52" s="76"/>
      <c r="F52" s="76"/>
      <c r="G52" s="50"/>
      <c r="H52" s="50"/>
      <c r="I52" s="50"/>
      <c r="J52" s="50"/>
      <c r="K52" s="72"/>
      <c r="L52" s="72"/>
      <c r="M52" s="72"/>
      <c r="N52" s="72"/>
      <c r="O52" s="75"/>
      <c r="P52" s="57"/>
      <c r="Q52" s="56"/>
      <c r="R52" s="72"/>
      <c r="S52" s="56"/>
      <c r="T52" s="5">
        <f t="shared" si="7"/>
        <v>18952485.1</v>
      </c>
      <c r="U52" s="11"/>
      <c r="V52" s="19"/>
      <c r="W52" s="12"/>
      <c r="X52" s="13"/>
      <c r="Y52" s="5"/>
      <c r="Z52" s="5"/>
      <c r="AA52" s="31"/>
    </row>
    <row r="53" spans="1:27" ht="12.75">
      <c r="A53" s="82"/>
      <c r="B53" s="81"/>
      <c r="C53" s="81"/>
      <c r="D53" s="50"/>
      <c r="E53" s="76"/>
      <c r="F53" s="76"/>
      <c r="G53" s="50"/>
      <c r="H53" s="50"/>
      <c r="I53" s="50"/>
      <c r="J53" s="50"/>
      <c r="K53" s="72"/>
      <c r="L53" s="72"/>
      <c r="M53" s="72"/>
      <c r="N53" s="72"/>
      <c r="O53" s="75"/>
      <c r="P53" s="57"/>
      <c r="Q53" s="56"/>
      <c r="R53" s="72"/>
      <c r="S53" s="56"/>
      <c r="T53" s="5">
        <f t="shared" si="7"/>
        <v>18952485.1</v>
      </c>
      <c r="U53" s="32"/>
      <c r="V53" s="19"/>
      <c r="W53" s="12"/>
      <c r="X53" s="13"/>
      <c r="Y53" s="5"/>
      <c r="Z53" s="5"/>
      <c r="AA53" s="31"/>
    </row>
    <row r="54" spans="1:27" ht="12.75">
      <c r="A54" s="9" t="s">
        <v>20</v>
      </c>
      <c r="D54" s="39">
        <f>SUM(D45:D52)</f>
        <v>19133928</v>
      </c>
      <c r="G54" s="39">
        <f aca="true" t="shared" si="9" ref="G54:Q54">SUM(G45:G52)</f>
        <v>-181442.9</v>
      </c>
      <c r="H54" s="40">
        <f>SUM(H45:H52)</f>
        <v>0</v>
      </c>
      <c r="I54" s="39">
        <f t="shared" si="9"/>
        <v>0</v>
      </c>
      <c r="J54" s="39">
        <f t="shared" si="9"/>
        <v>0</v>
      </c>
      <c r="K54" s="39">
        <f t="shared" si="9"/>
        <v>-200370.68</v>
      </c>
      <c r="L54" s="40">
        <f t="shared" si="9"/>
        <v>2303.27</v>
      </c>
      <c r="M54" s="39">
        <f t="shared" si="9"/>
        <v>0</v>
      </c>
      <c r="N54" s="39">
        <f t="shared" si="9"/>
        <v>0</v>
      </c>
      <c r="O54" s="39">
        <f t="shared" si="9"/>
        <v>900000</v>
      </c>
      <c r="P54" s="39">
        <f t="shared" si="9"/>
        <v>0</v>
      </c>
      <c r="Q54" s="39">
        <f t="shared" si="9"/>
        <v>19654417.69</v>
      </c>
      <c r="R54" s="33"/>
      <c r="S54" s="33"/>
      <c r="T54" s="59">
        <f t="shared" si="7"/>
        <v>18952485.1</v>
      </c>
      <c r="U54" s="11"/>
      <c r="V54" s="19"/>
      <c r="W54" s="12"/>
      <c r="X54" s="13"/>
      <c r="Y54" s="5"/>
      <c r="Z54" s="5"/>
      <c r="AA54" s="31"/>
    </row>
    <row r="55" spans="1:27" ht="12.75">
      <c r="A55" s="18"/>
      <c r="B55" s="64"/>
      <c r="C55" s="64"/>
      <c r="D55" s="47"/>
      <c r="E55" s="48"/>
      <c r="F55" s="48"/>
      <c r="G55" s="49"/>
      <c r="H55" s="49"/>
      <c r="I55" s="47"/>
      <c r="J55" s="47"/>
      <c r="K55" s="33"/>
      <c r="L55" s="48"/>
      <c r="M55" s="33"/>
      <c r="N55" s="33"/>
      <c r="O55" s="34"/>
      <c r="R55" s="33"/>
      <c r="U55" s="32"/>
      <c r="V55" s="19"/>
      <c r="W55" s="12"/>
      <c r="X55" s="13"/>
      <c r="Y55" s="5"/>
      <c r="Z55" s="5"/>
      <c r="AA55" s="31"/>
    </row>
    <row r="56" spans="1:27" ht="12.75">
      <c r="A56" s="18"/>
      <c r="B56" s="64"/>
      <c r="C56" s="64"/>
      <c r="D56" s="47"/>
      <c r="E56" s="48"/>
      <c r="F56" s="48"/>
      <c r="G56" s="50"/>
      <c r="H56" s="50"/>
      <c r="I56" s="47"/>
      <c r="J56" s="47"/>
      <c r="K56" s="33"/>
      <c r="L56" s="48"/>
      <c r="M56" s="33"/>
      <c r="N56" s="33"/>
      <c r="O56" s="34"/>
      <c r="R56" s="33"/>
      <c r="U56" s="32"/>
      <c r="V56" s="19"/>
      <c r="W56" s="12"/>
      <c r="X56" s="13"/>
      <c r="Y56" s="5"/>
      <c r="Z56" s="5"/>
      <c r="AA56" s="31"/>
    </row>
    <row r="57" spans="1:27" ht="12.75">
      <c r="A57" s="18"/>
      <c r="B57" s="64"/>
      <c r="C57" s="64"/>
      <c r="D57" s="47"/>
      <c r="E57" s="48"/>
      <c r="F57" s="48"/>
      <c r="G57" s="50"/>
      <c r="H57" s="50"/>
      <c r="I57" s="47"/>
      <c r="J57" s="47"/>
      <c r="K57" s="33"/>
      <c r="L57" s="48"/>
      <c r="M57" s="33"/>
      <c r="N57" s="33"/>
      <c r="O57" s="34"/>
      <c r="R57" s="33"/>
      <c r="U57" s="32"/>
      <c r="V57" s="19"/>
      <c r="W57" s="12"/>
      <c r="X57" s="13"/>
      <c r="Y57" s="5"/>
      <c r="Z57" s="5"/>
      <c r="AA57" s="31"/>
    </row>
    <row r="58" spans="1:27" ht="12.75">
      <c r="A58" s="80"/>
      <c r="B58" s="81"/>
      <c r="C58" s="81"/>
      <c r="D58" s="50"/>
      <c r="E58" s="76"/>
      <c r="F58" s="76"/>
      <c r="G58" s="50"/>
      <c r="H58" s="50"/>
      <c r="I58" s="50"/>
      <c r="J58" s="50"/>
      <c r="K58" s="72"/>
      <c r="L58" s="76"/>
      <c r="M58" s="72"/>
      <c r="N58" s="72"/>
      <c r="O58" s="75"/>
      <c r="P58" s="75"/>
      <c r="Q58" s="56"/>
      <c r="R58" s="72"/>
      <c r="S58" s="72"/>
      <c r="T58" s="5">
        <f>T52+S58</f>
        <v>18952485.1</v>
      </c>
      <c r="U58" s="32"/>
      <c r="V58" s="13"/>
      <c r="W58" s="12"/>
      <c r="X58" s="13"/>
      <c r="Y58" s="5"/>
      <c r="Z58" s="5"/>
      <c r="AA58" s="31"/>
    </row>
    <row r="59" spans="1:28" ht="12.75">
      <c r="A59" s="73"/>
      <c r="B59" s="83"/>
      <c r="C59" s="83"/>
      <c r="D59" s="84"/>
      <c r="E59" s="85"/>
      <c r="F59" s="85"/>
      <c r="G59" s="86"/>
      <c r="H59" s="84"/>
      <c r="I59" s="84"/>
      <c r="J59" s="84"/>
      <c r="K59" s="72"/>
      <c r="L59" s="76"/>
      <c r="M59" s="72"/>
      <c r="N59" s="72"/>
      <c r="O59" s="75"/>
      <c r="P59" s="75"/>
      <c r="Q59" s="56"/>
      <c r="R59" s="72"/>
      <c r="S59" s="56"/>
      <c r="T59" s="5">
        <f t="shared" si="7"/>
        <v>18952485.1</v>
      </c>
      <c r="U59" s="32"/>
      <c r="V59" s="13"/>
      <c r="W59" s="12"/>
      <c r="X59" s="13"/>
      <c r="Y59" s="5"/>
      <c r="Z59" s="5"/>
      <c r="AA59" s="31"/>
      <c r="AB59" s="10"/>
    </row>
    <row r="60" spans="1:24" ht="12.75">
      <c r="A60" s="80"/>
      <c r="B60" s="74"/>
      <c r="C60" s="74"/>
      <c r="D60" s="50">
        <f>Q31+O31+L31+G31</f>
        <v>15921351.92</v>
      </c>
      <c r="E60" s="76"/>
      <c r="F60" s="76"/>
      <c r="G60" s="50"/>
      <c r="H60" s="50"/>
      <c r="I60" s="50"/>
      <c r="J60" s="50"/>
      <c r="K60" s="72"/>
      <c r="L60" s="76"/>
      <c r="M60" s="72"/>
      <c r="N60" s="72"/>
      <c r="O60" s="75"/>
      <c r="P60" s="75"/>
      <c r="Q60" s="72"/>
      <c r="R60" s="72"/>
      <c r="S60" s="72"/>
      <c r="T60" s="5">
        <f t="shared" si="7"/>
        <v>18952485.1</v>
      </c>
      <c r="U60" s="32"/>
      <c r="V60" s="13"/>
      <c r="W60" s="12"/>
      <c r="X60" s="13"/>
    </row>
    <row r="61" spans="1:24" ht="12.75">
      <c r="A61" s="80"/>
      <c r="B61" s="74"/>
      <c r="C61" s="74"/>
      <c r="D61" s="50"/>
      <c r="E61" s="76"/>
      <c r="F61" s="76"/>
      <c r="G61" s="50"/>
      <c r="H61" s="50"/>
      <c r="I61" s="50"/>
      <c r="J61" s="50"/>
      <c r="K61" s="72"/>
      <c r="L61" s="76"/>
      <c r="M61" s="72"/>
      <c r="N61" s="72"/>
      <c r="O61" s="75"/>
      <c r="P61" s="75"/>
      <c r="Q61" s="72"/>
      <c r="R61" s="72"/>
      <c r="S61" s="72"/>
      <c r="T61" s="5">
        <f t="shared" si="7"/>
        <v>18952485.1</v>
      </c>
      <c r="U61" s="32"/>
      <c r="V61" s="13"/>
      <c r="W61" s="12"/>
      <c r="X61" s="13"/>
    </row>
    <row r="62" spans="1:27" ht="12.75">
      <c r="A62" s="73"/>
      <c r="B62" s="74"/>
      <c r="C62" s="74"/>
      <c r="D62" s="75"/>
      <c r="E62" s="72"/>
      <c r="F62" s="72"/>
      <c r="G62" s="75"/>
      <c r="H62" s="75"/>
      <c r="I62" s="75"/>
      <c r="J62" s="75"/>
      <c r="K62" s="72"/>
      <c r="L62" s="76"/>
      <c r="M62" s="72"/>
      <c r="N62" s="72"/>
      <c r="O62" s="75"/>
      <c r="P62" s="75"/>
      <c r="Q62" s="56"/>
      <c r="R62" s="72"/>
      <c r="S62" s="56"/>
      <c r="T62" s="5">
        <f t="shared" si="7"/>
        <v>18952485.1</v>
      </c>
      <c r="U62" s="11"/>
      <c r="V62" s="13"/>
      <c r="W62" s="12"/>
      <c r="X62" s="13"/>
      <c r="Y62" s="5"/>
      <c r="Z62" s="5"/>
      <c r="AA62" s="31"/>
    </row>
    <row r="63" spans="1:24" ht="12.75">
      <c r="A63" s="80"/>
      <c r="B63" s="74"/>
      <c r="C63" s="74"/>
      <c r="D63" s="75"/>
      <c r="E63" s="72"/>
      <c r="F63" s="72"/>
      <c r="G63" s="75"/>
      <c r="H63" s="75"/>
      <c r="I63" s="75"/>
      <c r="J63" s="75"/>
      <c r="K63" s="72"/>
      <c r="L63" s="76"/>
      <c r="M63" s="72"/>
      <c r="N63" s="72"/>
      <c r="O63" s="75"/>
      <c r="P63" s="75"/>
      <c r="Q63" s="72"/>
      <c r="R63" s="72"/>
      <c r="S63" s="72"/>
      <c r="T63" s="5">
        <f t="shared" si="7"/>
        <v>18952485.1</v>
      </c>
      <c r="U63" s="12"/>
      <c r="V63" s="13"/>
      <c r="W63" s="12"/>
      <c r="X63" s="13"/>
    </row>
    <row r="64" spans="1:27" ht="12.75">
      <c r="A64" s="73"/>
      <c r="B64" s="74"/>
      <c r="C64" s="74"/>
      <c r="D64" s="75"/>
      <c r="E64" s="72"/>
      <c r="F64" s="72"/>
      <c r="G64" s="75"/>
      <c r="H64" s="75"/>
      <c r="I64" s="75"/>
      <c r="J64" s="75"/>
      <c r="K64" s="72"/>
      <c r="L64" s="76"/>
      <c r="M64" s="72"/>
      <c r="N64" s="72"/>
      <c r="O64" s="75"/>
      <c r="P64" s="75"/>
      <c r="Q64" s="56"/>
      <c r="R64" s="72"/>
      <c r="S64" s="56"/>
      <c r="T64" s="5">
        <f t="shared" si="7"/>
        <v>18952485.1</v>
      </c>
      <c r="U64" s="12"/>
      <c r="V64" s="13"/>
      <c r="W64" s="12"/>
      <c r="X64" s="13"/>
      <c r="Y64" s="5"/>
      <c r="Z64" s="5"/>
      <c r="AA64" s="31"/>
    </row>
    <row r="65" spans="1:24" ht="12.75">
      <c r="A65" s="80"/>
      <c r="B65" s="74"/>
      <c r="C65" s="74"/>
      <c r="D65" s="75"/>
      <c r="E65" s="72"/>
      <c r="F65" s="72"/>
      <c r="G65" s="75"/>
      <c r="H65" s="75"/>
      <c r="I65" s="75"/>
      <c r="J65" s="75"/>
      <c r="K65" s="72"/>
      <c r="L65" s="76"/>
      <c r="M65" s="72"/>
      <c r="N65" s="72"/>
      <c r="O65" s="75"/>
      <c r="P65" s="75"/>
      <c r="Q65" s="72"/>
      <c r="R65" s="72"/>
      <c r="S65" s="72"/>
      <c r="T65" s="5">
        <f t="shared" si="7"/>
        <v>18952485.1</v>
      </c>
      <c r="U65" s="15"/>
      <c r="V65" s="16"/>
      <c r="W65" s="12"/>
      <c r="X65" s="13"/>
    </row>
    <row r="66" spans="1:24" ht="12.75">
      <c r="A66" s="17"/>
      <c r="B66" s="63"/>
      <c r="C66" s="63"/>
      <c r="D66" s="34"/>
      <c r="E66" s="33"/>
      <c r="F66" s="33"/>
      <c r="G66" s="34"/>
      <c r="H66" s="34"/>
      <c r="I66" s="34"/>
      <c r="J66" s="34"/>
      <c r="K66" s="33"/>
      <c r="L66" s="48"/>
      <c r="M66" s="33"/>
      <c r="N66" s="33"/>
      <c r="O66" s="34"/>
      <c r="P66" s="34"/>
      <c r="Q66" s="33"/>
      <c r="R66" s="33"/>
      <c r="S66" s="33"/>
      <c r="T66" s="5">
        <f t="shared" si="7"/>
        <v>18952485.1</v>
      </c>
      <c r="U66" s="18"/>
      <c r="V66" s="19"/>
      <c r="W66" s="12"/>
      <c r="X66" s="13"/>
    </row>
    <row r="67" spans="1:24" ht="12.75">
      <c r="A67" s="9" t="s">
        <v>20</v>
      </c>
      <c r="D67" s="39">
        <f>SUM(D54:D65)</f>
        <v>35055279.92</v>
      </c>
      <c r="G67" s="39">
        <f aca="true" t="shared" si="10" ref="G67:Q67">SUM(G54:G65)</f>
        <v>-181442.9</v>
      </c>
      <c r="H67" s="39">
        <f t="shared" si="10"/>
        <v>0</v>
      </c>
      <c r="I67" s="39">
        <f t="shared" si="10"/>
        <v>0</v>
      </c>
      <c r="J67" s="39">
        <f t="shared" si="10"/>
        <v>0</v>
      </c>
      <c r="K67" s="39">
        <f t="shared" si="10"/>
        <v>-200370.68</v>
      </c>
      <c r="L67" s="40">
        <f t="shared" si="10"/>
        <v>2303.27</v>
      </c>
      <c r="M67" s="39">
        <f t="shared" si="10"/>
        <v>0</v>
      </c>
      <c r="N67" s="39">
        <f t="shared" si="10"/>
        <v>0</v>
      </c>
      <c r="O67" s="39">
        <f t="shared" si="10"/>
        <v>900000</v>
      </c>
      <c r="P67" s="39">
        <f t="shared" si="10"/>
        <v>0</v>
      </c>
      <c r="Q67" s="39">
        <f t="shared" si="10"/>
        <v>19654417.69</v>
      </c>
      <c r="R67" s="33"/>
      <c r="S67" s="33"/>
      <c r="T67" s="59">
        <f t="shared" si="7"/>
        <v>18952485.1</v>
      </c>
      <c r="U67" s="11"/>
      <c r="V67" s="13"/>
      <c r="W67" s="12"/>
      <c r="X67" s="13"/>
    </row>
    <row r="68" spans="1:24" ht="12.75">
      <c r="A68" s="11"/>
      <c r="B68" s="63"/>
      <c r="C68" s="63"/>
      <c r="D68" s="34"/>
      <c r="E68" s="33"/>
      <c r="F68" s="33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3"/>
      <c r="R68" s="33"/>
      <c r="S68" s="33"/>
      <c r="T68" s="5">
        <f t="shared" si="7"/>
        <v>18952485.1</v>
      </c>
      <c r="U68" s="12"/>
      <c r="V68" s="13"/>
      <c r="W68" s="12"/>
      <c r="X68" s="13"/>
    </row>
    <row r="69" spans="1:24" ht="12.75">
      <c r="A69" s="12"/>
      <c r="B69" s="63"/>
      <c r="C69" s="63"/>
      <c r="D69" s="34"/>
      <c r="E69" s="33"/>
      <c r="F69" s="33"/>
      <c r="G69" s="34"/>
      <c r="H69" s="34"/>
      <c r="I69" s="34"/>
      <c r="J69" s="34"/>
      <c r="K69" s="33"/>
      <c r="L69" s="33"/>
      <c r="M69" s="33"/>
      <c r="N69" s="33"/>
      <c r="O69" s="34"/>
      <c r="P69" s="34"/>
      <c r="Q69" s="33"/>
      <c r="R69" s="33"/>
      <c r="S69" s="33"/>
      <c r="T69" s="48"/>
      <c r="U69" s="12"/>
      <c r="V69" s="13"/>
      <c r="W69" s="12"/>
      <c r="X69" s="13"/>
    </row>
    <row r="70" spans="1:24" ht="12.75">
      <c r="A70" s="12"/>
      <c r="B70" s="63"/>
      <c r="C70" s="63"/>
      <c r="D70" s="34"/>
      <c r="E70" s="33"/>
      <c r="F70" s="33"/>
      <c r="G70" s="34"/>
      <c r="H70" s="34"/>
      <c r="I70" s="34"/>
      <c r="J70" s="34"/>
      <c r="K70" s="33"/>
      <c r="L70" s="33"/>
      <c r="M70" s="33"/>
      <c r="N70" s="33"/>
      <c r="O70" s="34"/>
      <c r="P70" s="34"/>
      <c r="Q70" s="33"/>
      <c r="R70" s="33"/>
      <c r="S70" s="33"/>
      <c r="T70" s="48"/>
      <c r="U70" s="11"/>
      <c r="V70" s="13"/>
      <c r="W70" s="12"/>
      <c r="X70" s="13"/>
    </row>
    <row r="71" spans="1:24" ht="12.75">
      <c r="A71" s="12"/>
      <c r="B71" s="63"/>
      <c r="C71" s="63"/>
      <c r="D71" s="34">
        <v>3828000</v>
      </c>
      <c r="E71" s="33"/>
      <c r="F71" s="33"/>
      <c r="G71" s="34"/>
      <c r="H71" s="34"/>
      <c r="I71" s="34"/>
      <c r="J71" s="34"/>
      <c r="K71" s="33"/>
      <c r="L71" s="33"/>
      <c r="M71" s="33"/>
      <c r="N71" s="33"/>
      <c r="O71" s="34"/>
      <c r="P71" s="34"/>
      <c r="Q71" s="33"/>
      <c r="R71" s="33"/>
      <c r="S71" s="33"/>
      <c r="T71" s="48"/>
      <c r="U71" s="12"/>
      <c r="V71" s="13"/>
      <c r="W71" s="12"/>
      <c r="X71" s="13"/>
    </row>
    <row r="72" spans="1:24" ht="12.75">
      <c r="A72" s="12"/>
      <c r="B72" s="63"/>
      <c r="C72" s="63"/>
      <c r="D72" s="34">
        <f>D13-D71</f>
        <v>0</v>
      </c>
      <c r="E72" s="33"/>
      <c r="F72" s="33"/>
      <c r="G72" s="34"/>
      <c r="H72" s="34"/>
      <c r="I72" s="34"/>
      <c r="J72" s="34"/>
      <c r="K72" s="33"/>
      <c r="L72" s="33"/>
      <c r="M72" s="33"/>
      <c r="N72" s="33"/>
      <c r="O72" s="34"/>
      <c r="P72" s="34"/>
      <c r="Q72" s="33"/>
      <c r="R72" s="33"/>
      <c r="S72" s="33"/>
      <c r="T72" s="48"/>
      <c r="U72" s="12"/>
      <c r="V72" s="13"/>
      <c r="W72" s="12"/>
      <c r="X72" s="13"/>
    </row>
    <row r="73" spans="1:24" ht="12.75">
      <c r="A73" s="17"/>
      <c r="B73" s="63"/>
      <c r="C73" s="63"/>
      <c r="D73" s="34"/>
      <c r="E73" s="33"/>
      <c r="F73" s="33"/>
      <c r="G73" s="34"/>
      <c r="H73" s="34"/>
      <c r="I73" s="34"/>
      <c r="J73" s="34"/>
      <c r="K73" s="33"/>
      <c r="L73" s="33"/>
      <c r="M73" s="33"/>
      <c r="N73" s="33"/>
      <c r="O73" s="34"/>
      <c r="P73" s="34"/>
      <c r="Q73" s="33"/>
      <c r="R73" s="33"/>
      <c r="S73" s="33"/>
      <c r="T73" s="48"/>
      <c r="U73" s="12"/>
      <c r="V73" s="13"/>
      <c r="W73" s="12"/>
      <c r="X73" s="13"/>
    </row>
    <row r="74" spans="1:24" ht="12.75">
      <c r="A74" s="17"/>
      <c r="B74" s="63"/>
      <c r="C74" s="63"/>
      <c r="D74" s="34"/>
      <c r="E74" s="33"/>
      <c r="F74" s="33"/>
      <c r="G74" s="34"/>
      <c r="H74" s="34"/>
      <c r="I74" s="34"/>
      <c r="J74" s="34"/>
      <c r="K74" s="33"/>
      <c r="L74" s="33"/>
      <c r="M74" s="33"/>
      <c r="N74" s="33"/>
      <c r="O74" s="34"/>
      <c r="P74" s="34"/>
      <c r="Q74" s="33"/>
      <c r="R74" s="33"/>
      <c r="S74" s="33"/>
      <c r="T74" s="48"/>
      <c r="U74" s="12"/>
      <c r="V74" s="13"/>
      <c r="W74" s="12"/>
      <c r="X74" s="13"/>
    </row>
    <row r="75" spans="1:24" ht="12.75">
      <c r="A75" s="17"/>
      <c r="B75" s="63"/>
      <c r="C75" s="63"/>
      <c r="D75" s="34"/>
      <c r="E75" s="33"/>
      <c r="F75" s="33"/>
      <c r="G75" s="34"/>
      <c r="H75" s="34"/>
      <c r="I75" s="34"/>
      <c r="J75" s="34"/>
      <c r="K75" s="33"/>
      <c r="L75" s="33"/>
      <c r="M75" s="33"/>
      <c r="N75" s="33"/>
      <c r="O75" s="34"/>
      <c r="P75" s="34"/>
      <c r="Q75" s="33"/>
      <c r="R75" s="33"/>
      <c r="S75" s="33"/>
      <c r="T75" s="48"/>
      <c r="U75" s="12"/>
      <c r="V75" s="13"/>
      <c r="W75" s="12"/>
      <c r="X75" s="13"/>
    </row>
    <row r="76" spans="1:24" ht="12.75">
      <c r="A76" s="12"/>
      <c r="B76" s="63"/>
      <c r="C76" s="63"/>
      <c r="D76" s="34"/>
      <c r="E76" s="33"/>
      <c r="F76" s="33"/>
      <c r="G76" s="34"/>
      <c r="H76" s="34"/>
      <c r="I76" s="34"/>
      <c r="J76" s="34"/>
      <c r="K76" s="33"/>
      <c r="L76" s="33"/>
      <c r="M76" s="33"/>
      <c r="N76" s="33"/>
      <c r="O76" s="34"/>
      <c r="P76" s="34"/>
      <c r="Q76" s="33"/>
      <c r="R76" s="33"/>
      <c r="S76" s="33"/>
      <c r="T76" s="48"/>
      <c r="U76" s="12"/>
      <c r="V76" s="13"/>
      <c r="W76" s="12"/>
      <c r="X76" s="13"/>
    </row>
    <row r="77" spans="1:24" ht="12.75">
      <c r="A77" s="17"/>
      <c r="B77" s="63"/>
      <c r="C77" s="63"/>
      <c r="D77" s="34"/>
      <c r="E77" s="33"/>
      <c r="F77" s="33"/>
      <c r="G77" s="34"/>
      <c r="H77" s="34"/>
      <c r="I77" s="34"/>
      <c r="J77" s="34"/>
      <c r="K77" s="33"/>
      <c r="L77" s="33"/>
      <c r="M77" s="33"/>
      <c r="N77" s="33"/>
      <c r="O77" s="34"/>
      <c r="P77" s="34"/>
      <c r="Q77" s="33"/>
      <c r="R77" s="33"/>
      <c r="S77" s="33"/>
      <c r="T77" s="53"/>
      <c r="U77" s="15"/>
      <c r="V77" s="13"/>
      <c r="W77" s="12"/>
      <c r="X77" s="13"/>
    </row>
    <row r="78" spans="1:24" ht="12.75">
      <c r="A78" s="17"/>
      <c r="B78" s="63"/>
      <c r="C78" s="63"/>
      <c r="D78" s="34"/>
      <c r="E78" s="33"/>
      <c r="F78" s="33"/>
      <c r="G78" s="34"/>
      <c r="H78" s="34"/>
      <c r="I78" s="34"/>
      <c r="J78" s="34"/>
      <c r="K78" s="33"/>
      <c r="L78" s="33"/>
      <c r="M78" s="33"/>
      <c r="N78" s="33"/>
      <c r="O78" s="34"/>
      <c r="P78" s="34"/>
      <c r="Q78" s="33"/>
      <c r="R78" s="33"/>
      <c r="S78" s="33"/>
      <c r="T78" s="48"/>
      <c r="U78" s="18"/>
      <c r="V78" s="13"/>
      <c r="W78" s="12"/>
      <c r="X78" s="13"/>
    </row>
    <row r="79" spans="1:24" ht="12.75">
      <c r="A79" s="12"/>
      <c r="B79" s="63"/>
      <c r="C79" s="63"/>
      <c r="D79" s="34"/>
      <c r="E79" s="33"/>
      <c r="F79" s="33"/>
      <c r="G79" s="34"/>
      <c r="H79" s="34"/>
      <c r="I79" s="34"/>
      <c r="J79" s="34"/>
      <c r="K79" s="33"/>
      <c r="L79" s="33"/>
      <c r="M79" s="33"/>
      <c r="N79" s="33"/>
      <c r="O79" s="34"/>
      <c r="P79" s="34"/>
      <c r="Q79" s="33"/>
      <c r="R79" s="33"/>
      <c r="S79" s="33"/>
      <c r="T79" s="48"/>
      <c r="U79" s="11"/>
      <c r="V79" s="13"/>
      <c r="W79" s="12"/>
      <c r="X79" s="13"/>
    </row>
    <row r="80" spans="1:24" ht="12.75">
      <c r="A80" s="12"/>
      <c r="B80" s="63"/>
      <c r="C80" s="63"/>
      <c r="D80" s="34"/>
      <c r="E80" s="33"/>
      <c r="F80" s="33"/>
      <c r="G80" s="34"/>
      <c r="H80" s="34"/>
      <c r="I80" s="34"/>
      <c r="J80" s="34"/>
      <c r="K80" s="33"/>
      <c r="L80" s="33"/>
      <c r="M80" s="33"/>
      <c r="N80" s="33"/>
      <c r="O80" s="34"/>
      <c r="P80" s="34"/>
      <c r="Q80" s="33"/>
      <c r="R80" s="33"/>
      <c r="S80" s="33"/>
      <c r="T80" s="48"/>
      <c r="U80" s="4"/>
      <c r="V80" s="13"/>
      <c r="W80" s="12"/>
      <c r="X80" s="13"/>
    </row>
    <row r="81" spans="1:24" ht="12.75">
      <c r="A81" s="18"/>
      <c r="B81" s="63"/>
      <c r="C81" s="63"/>
      <c r="D81" s="34"/>
      <c r="E81" s="33"/>
      <c r="F81" s="33"/>
      <c r="G81" s="34"/>
      <c r="H81" s="34"/>
      <c r="I81" s="34"/>
      <c r="J81" s="34"/>
      <c r="K81" s="33"/>
      <c r="L81" s="33"/>
      <c r="M81" s="33"/>
      <c r="N81" s="33"/>
      <c r="O81" s="34"/>
      <c r="P81" s="34"/>
      <c r="Q81" s="33"/>
      <c r="R81" s="33"/>
      <c r="S81" s="33"/>
      <c r="T81" s="48"/>
      <c r="U81" s="12"/>
      <c r="V81" s="13"/>
      <c r="W81" s="12"/>
      <c r="X81" s="13"/>
    </row>
    <row r="82" spans="1:24" ht="12.75">
      <c r="A82" s="12"/>
      <c r="B82" s="63"/>
      <c r="C82" s="63"/>
      <c r="D82" s="34"/>
      <c r="E82" s="33"/>
      <c r="F82" s="33"/>
      <c r="G82" s="34"/>
      <c r="H82" s="34"/>
      <c r="I82" s="34"/>
      <c r="J82" s="34"/>
      <c r="K82" s="33"/>
      <c r="L82" s="33"/>
      <c r="M82" s="33"/>
      <c r="N82" s="33"/>
      <c r="O82" s="34"/>
      <c r="P82" s="34"/>
      <c r="Q82" s="33"/>
      <c r="R82" s="33"/>
      <c r="S82" s="33"/>
      <c r="T82" s="48"/>
      <c r="U82" s="12"/>
      <c r="V82" s="13"/>
      <c r="W82" s="12"/>
      <c r="X82" s="13"/>
    </row>
    <row r="83" spans="1:24" ht="12.75">
      <c r="A83" s="14"/>
      <c r="B83" s="63"/>
      <c r="C83" s="63"/>
      <c r="D83" s="34"/>
      <c r="E83" s="33"/>
      <c r="F83" s="33"/>
      <c r="G83" s="34"/>
      <c r="H83" s="34"/>
      <c r="I83" s="34"/>
      <c r="J83" s="34"/>
      <c r="K83" s="33"/>
      <c r="L83" s="33"/>
      <c r="M83" s="33"/>
      <c r="N83" s="33"/>
      <c r="O83" s="34"/>
      <c r="P83" s="34"/>
      <c r="Q83" s="33"/>
      <c r="R83" s="33"/>
      <c r="S83" s="33"/>
      <c r="T83" s="48"/>
      <c r="U83" s="12"/>
      <c r="V83" s="13"/>
      <c r="W83" s="12"/>
      <c r="X83" s="13"/>
    </row>
    <row r="84" spans="1:24" ht="12.75">
      <c r="A84" s="12"/>
      <c r="B84" s="63"/>
      <c r="C84" s="63"/>
      <c r="D84" s="34"/>
      <c r="E84" s="33"/>
      <c r="F84" s="33"/>
      <c r="G84" s="34"/>
      <c r="H84" s="34"/>
      <c r="I84" s="34"/>
      <c r="J84" s="34"/>
      <c r="K84" s="33"/>
      <c r="L84" s="33"/>
      <c r="M84" s="33"/>
      <c r="N84" s="33"/>
      <c r="O84" s="34"/>
      <c r="P84" s="34"/>
      <c r="Q84" s="33"/>
      <c r="R84" s="33"/>
      <c r="S84" s="33"/>
      <c r="T84" s="48"/>
      <c r="U84" s="12"/>
      <c r="V84" s="13"/>
      <c r="W84" s="12"/>
      <c r="X84" s="13"/>
    </row>
    <row r="85" spans="1:24" ht="12.75">
      <c r="A85" s="12"/>
      <c r="B85" s="63"/>
      <c r="C85" s="63"/>
      <c r="D85" s="34"/>
      <c r="E85" s="33"/>
      <c r="F85" s="33"/>
      <c r="G85" s="34"/>
      <c r="H85" s="34"/>
      <c r="I85" s="34"/>
      <c r="J85" s="34"/>
      <c r="K85" s="33"/>
      <c r="L85" s="33"/>
      <c r="M85" s="33"/>
      <c r="N85" s="33"/>
      <c r="O85" s="34"/>
      <c r="P85" s="34"/>
      <c r="Q85" s="33"/>
      <c r="R85" s="33"/>
      <c r="S85" s="33"/>
      <c r="T85" s="48"/>
      <c r="U85" s="12"/>
      <c r="V85" s="13"/>
      <c r="W85" s="12"/>
      <c r="X85" s="13"/>
    </row>
    <row r="86" spans="1:24" ht="12.75">
      <c r="A86" s="17"/>
      <c r="B86" s="63"/>
      <c r="C86" s="63"/>
      <c r="D86" s="34"/>
      <c r="E86" s="33"/>
      <c r="F86" s="33"/>
      <c r="G86" s="34"/>
      <c r="H86" s="34"/>
      <c r="I86" s="34"/>
      <c r="J86" s="34"/>
      <c r="K86" s="33"/>
      <c r="L86" s="33"/>
      <c r="M86" s="33"/>
      <c r="N86" s="33"/>
      <c r="O86" s="34"/>
      <c r="P86" s="34"/>
      <c r="Q86" s="33"/>
      <c r="R86" s="33"/>
      <c r="S86" s="33"/>
      <c r="T86" s="48"/>
      <c r="U86" s="12"/>
      <c r="V86" s="13"/>
      <c r="W86" s="12"/>
      <c r="X86" s="13"/>
    </row>
    <row r="87" spans="1:24" ht="12.75">
      <c r="A87" s="17"/>
      <c r="B87" s="63"/>
      <c r="C87" s="63"/>
      <c r="D87" s="34"/>
      <c r="E87" s="33"/>
      <c r="F87" s="33"/>
      <c r="G87" s="34"/>
      <c r="H87" s="34"/>
      <c r="I87" s="34"/>
      <c r="J87" s="34"/>
      <c r="K87" s="33"/>
      <c r="L87" s="33"/>
      <c r="M87" s="33"/>
      <c r="N87" s="33"/>
      <c r="O87" s="34"/>
      <c r="P87" s="34"/>
      <c r="Q87" s="33"/>
      <c r="R87" s="33"/>
      <c r="S87" s="33"/>
      <c r="T87" s="48"/>
      <c r="U87" s="12"/>
      <c r="V87" s="13"/>
      <c r="W87" s="12"/>
      <c r="X87" s="13"/>
    </row>
    <row r="88" spans="1:24" ht="12.75">
      <c r="A88" s="17"/>
      <c r="B88" s="63"/>
      <c r="C88" s="63"/>
      <c r="D88" s="34"/>
      <c r="E88" s="33"/>
      <c r="F88" s="33"/>
      <c r="G88" s="34"/>
      <c r="H88" s="34"/>
      <c r="I88" s="34"/>
      <c r="J88" s="34"/>
      <c r="K88" s="33"/>
      <c r="L88" s="33"/>
      <c r="M88" s="33"/>
      <c r="N88" s="33"/>
      <c r="O88" s="34"/>
      <c r="P88" s="34"/>
      <c r="Q88" s="33"/>
      <c r="R88" s="33"/>
      <c r="S88" s="33"/>
      <c r="T88" s="48"/>
      <c r="U88" s="12"/>
      <c r="V88" s="13"/>
      <c r="W88" s="12"/>
      <c r="X88" s="13"/>
    </row>
    <row r="89" spans="1:24" ht="12.75">
      <c r="A89" s="12"/>
      <c r="B89" s="63"/>
      <c r="C89" s="63"/>
      <c r="D89" s="34"/>
      <c r="E89" s="33"/>
      <c r="F89" s="33"/>
      <c r="G89" s="34"/>
      <c r="H89" s="34"/>
      <c r="I89" s="34"/>
      <c r="J89" s="34"/>
      <c r="K89" s="33"/>
      <c r="L89" s="33"/>
      <c r="M89" s="33"/>
      <c r="N89" s="33"/>
      <c r="O89" s="34"/>
      <c r="P89" s="34"/>
      <c r="Q89" s="33"/>
      <c r="R89" s="33"/>
      <c r="S89" s="33"/>
      <c r="T89" s="53"/>
      <c r="U89" s="15"/>
      <c r="V89" s="13"/>
      <c r="W89" s="12"/>
      <c r="X89" s="13"/>
    </row>
    <row r="90" spans="1:24" ht="12.75">
      <c r="A90" s="17"/>
      <c r="B90" s="63"/>
      <c r="C90" s="63"/>
      <c r="D90" s="34"/>
      <c r="E90" s="33"/>
      <c r="F90" s="33"/>
      <c r="G90" s="34"/>
      <c r="H90" s="34"/>
      <c r="I90" s="34"/>
      <c r="J90" s="34"/>
      <c r="K90" s="33"/>
      <c r="L90" s="33"/>
      <c r="M90" s="33"/>
      <c r="N90" s="33"/>
      <c r="O90" s="34"/>
      <c r="P90" s="34"/>
      <c r="Q90" s="33"/>
      <c r="R90" s="33"/>
      <c r="S90" s="33"/>
      <c r="T90" s="48"/>
      <c r="U90" s="12"/>
      <c r="V90" s="13"/>
      <c r="W90" s="12"/>
      <c r="X90" s="13"/>
    </row>
    <row r="91" spans="1:24" ht="12.75">
      <c r="A91" s="12"/>
      <c r="B91" s="63"/>
      <c r="C91" s="63"/>
      <c r="D91" s="34"/>
      <c r="E91" s="33"/>
      <c r="F91" s="33"/>
      <c r="G91" s="34"/>
      <c r="H91" s="34"/>
      <c r="I91" s="34"/>
      <c r="J91" s="34"/>
      <c r="K91" s="33"/>
      <c r="L91" s="33"/>
      <c r="M91" s="33"/>
      <c r="N91" s="33"/>
      <c r="O91" s="34"/>
      <c r="P91" s="34"/>
      <c r="Q91" s="33"/>
      <c r="R91" s="33"/>
      <c r="S91" s="33"/>
      <c r="T91" s="48"/>
      <c r="U91" s="12"/>
      <c r="V91" s="13"/>
      <c r="W91" s="12"/>
      <c r="X91" s="13"/>
    </row>
    <row r="92" spans="1:24" ht="12.75">
      <c r="A92" s="12"/>
      <c r="B92" s="63"/>
      <c r="C92" s="63"/>
      <c r="D92" s="34"/>
      <c r="E92" s="33"/>
      <c r="F92" s="33"/>
      <c r="G92" s="34"/>
      <c r="H92" s="34"/>
      <c r="I92" s="34"/>
      <c r="J92" s="34"/>
      <c r="K92" s="33"/>
      <c r="L92" s="33"/>
      <c r="M92" s="33"/>
      <c r="N92" s="33"/>
      <c r="O92" s="34"/>
      <c r="P92" s="34"/>
      <c r="Q92" s="33"/>
      <c r="R92" s="33"/>
      <c r="S92" s="33"/>
      <c r="T92" s="48"/>
      <c r="U92" s="12"/>
      <c r="V92" s="13"/>
      <c r="W92" s="12"/>
      <c r="X92" s="13"/>
    </row>
    <row r="93" spans="1:28" ht="12.75">
      <c r="A93" s="11"/>
      <c r="B93" s="63"/>
      <c r="C93" s="63"/>
      <c r="D93" s="34"/>
      <c r="E93" s="33"/>
      <c r="F93" s="33"/>
      <c r="G93" s="34"/>
      <c r="H93" s="34"/>
      <c r="I93" s="34"/>
      <c r="J93" s="34"/>
      <c r="K93" s="33"/>
      <c r="L93" s="33"/>
      <c r="M93" s="33"/>
      <c r="N93" s="33"/>
      <c r="O93" s="34"/>
      <c r="P93" s="34"/>
      <c r="Q93" s="33"/>
      <c r="R93" s="33"/>
      <c r="S93" s="33"/>
      <c r="T93" s="48"/>
      <c r="U93" s="12"/>
      <c r="V93" s="13"/>
      <c r="W93" s="12"/>
      <c r="X93" s="13"/>
      <c r="AB93" s="5"/>
    </row>
    <row r="94" spans="1:24" ht="12.75">
      <c r="A94" s="12"/>
      <c r="B94" s="63"/>
      <c r="C94" s="63"/>
      <c r="D94" s="34"/>
      <c r="E94" s="33"/>
      <c r="F94" s="33"/>
      <c r="G94" s="34"/>
      <c r="H94" s="34"/>
      <c r="I94" s="34"/>
      <c r="J94" s="34"/>
      <c r="K94" s="33"/>
      <c r="L94" s="33"/>
      <c r="M94" s="33"/>
      <c r="N94" s="33"/>
      <c r="O94" s="34"/>
      <c r="P94" s="34"/>
      <c r="Q94" s="33"/>
      <c r="R94" s="33"/>
      <c r="S94" s="33"/>
      <c r="T94" s="48"/>
      <c r="U94" s="11"/>
      <c r="V94" s="13"/>
      <c r="W94" s="12"/>
      <c r="X94" s="13"/>
    </row>
    <row r="95" spans="1:24" ht="12.75">
      <c r="A95" s="11"/>
      <c r="B95" s="63"/>
      <c r="C95" s="63"/>
      <c r="D95" s="34"/>
      <c r="E95" s="33"/>
      <c r="F95" s="33"/>
      <c r="G95" s="34"/>
      <c r="H95" s="34"/>
      <c r="I95" s="34"/>
      <c r="J95" s="34"/>
      <c r="K95" s="33"/>
      <c r="L95" s="33"/>
      <c r="M95" s="33"/>
      <c r="N95" s="33"/>
      <c r="O95" s="34"/>
      <c r="P95" s="34"/>
      <c r="Q95" s="33"/>
      <c r="R95" s="33"/>
      <c r="S95" s="33"/>
      <c r="T95" s="48"/>
      <c r="U95" s="12"/>
      <c r="V95" s="13"/>
      <c r="W95" s="12"/>
      <c r="X95" s="13"/>
    </row>
    <row r="96" spans="1:24" ht="12.75">
      <c r="A96" s="12"/>
      <c r="B96" s="63"/>
      <c r="C96" s="63"/>
      <c r="D96" s="34"/>
      <c r="E96" s="33"/>
      <c r="F96" s="33"/>
      <c r="G96" s="34"/>
      <c r="H96" s="34"/>
      <c r="I96" s="34"/>
      <c r="J96" s="34"/>
      <c r="K96" s="33"/>
      <c r="L96" s="33"/>
      <c r="M96" s="33"/>
      <c r="N96" s="33"/>
      <c r="O96" s="34"/>
      <c r="P96" s="34"/>
      <c r="Q96" s="33"/>
      <c r="R96" s="33"/>
      <c r="S96" s="33"/>
      <c r="T96" s="48"/>
      <c r="U96" s="12"/>
      <c r="V96" s="13"/>
      <c r="W96" s="12"/>
      <c r="X96" s="13"/>
    </row>
    <row r="97" spans="1:24" ht="12.75">
      <c r="A97" s="11"/>
      <c r="B97" s="63"/>
      <c r="C97" s="63"/>
      <c r="D97" s="34"/>
      <c r="E97" s="33"/>
      <c r="F97" s="33"/>
      <c r="G97" s="34"/>
      <c r="H97" s="34"/>
      <c r="I97" s="34"/>
      <c r="J97" s="34"/>
      <c r="K97" s="33"/>
      <c r="L97" s="33"/>
      <c r="M97" s="33"/>
      <c r="N97" s="33"/>
      <c r="O97" s="34"/>
      <c r="P97" s="34"/>
      <c r="Q97" s="33"/>
      <c r="R97" s="33"/>
      <c r="S97" s="33"/>
      <c r="T97" s="48"/>
      <c r="U97" s="12"/>
      <c r="V97" s="13"/>
      <c r="W97" s="12"/>
      <c r="X97" s="13"/>
    </row>
    <row r="98" spans="1:24" ht="12.75">
      <c r="A98" s="12"/>
      <c r="B98" s="63"/>
      <c r="C98" s="63"/>
      <c r="D98" s="34"/>
      <c r="E98" s="33"/>
      <c r="F98" s="33"/>
      <c r="G98" s="34"/>
      <c r="H98" s="34"/>
      <c r="I98" s="34"/>
      <c r="J98" s="34"/>
      <c r="K98" s="33"/>
      <c r="L98" s="33"/>
      <c r="M98" s="33"/>
      <c r="N98" s="33"/>
      <c r="O98" s="34"/>
      <c r="P98" s="34"/>
      <c r="Q98" s="33"/>
      <c r="R98" s="33"/>
      <c r="S98" s="33"/>
      <c r="T98" s="48"/>
      <c r="U98" s="11"/>
      <c r="V98" s="13"/>
      <c r="W98" s="12"/>
      <c r="X98" s="13"/>
    </row>
    <row r="99" spans="1:24" ht="12.75">
      <c r="A99" s="12"/>
      <c r="B99" s="63"/>
      <c r="C99" s="63"/>
      <c r="D99" s="34"/>
      <c r="E99" s="33"/>
      <c r="F99" s="33"/>
      <c r="G99" s="34"/>
      <c r="H99" s="34"/>
      <c r="I99" s="34"/>
      <c r="J99" s="34"/>
      <c r="K99" s="33"/>
      <c r="L99" s="33"/>
      <c r="M99" s="33"/>
      <c r="N99" s="33"/>
      <c r="O99" s="34"/>
      <c r="P99" s="34"/>
      <c r="Q99" s="33"/>
      <c r="R99" s="33"/>
      <c r="S99" s="33"/>
      <c r="T99" s="48"/>
      <c r="U99" s="12"/>
      <c r="V99" s="13"/>
      <c r="W99" s="12"/>
      <c r="X99" s="13"/>
    </row>
    <row r="100" spans="1:24" ht="409.5">
      <c r="A100" s="12"/>
      <c r="B100" s="63"/>
      <c r="C100" s="63"/>
      <c r="D100" s="34"/>
      <c r="E100" s="33"/>
      <c r="F100" s="33"/>
      <c r="G100" s="34"/>
      <c r="H100" s="34"/>
      <c r="I100" s="34"/>
      <c r="J100" s="34"/>
      <c r="K100" s="33"/>
      <c r="L100" s="33"/>
      <c r="M100" s="33"/>
      <c r="N100" s="33"/>
      <c r="O100" s="34"/>
      <c r="P100" s="34"/>
      <c r="Q100" s="33"/>
      <c r="R100" s="33"/>
      <c r="S100" s="33"/>
      <c r="T100" s="48"/>
      <c r="U100" s="12"/>
      <c r="V100" s="13"/>
      <c r="W100" s="12"/>
      <c r="X100" s="13"/>
    </row>
    <row r="101" spans="1:24" ht="12.75">
      <c r="A101" s="12"/>
      <c r="B101" s="63"/>
      <c r="C101" s="63"/>
      <c r="D101" s="34"/>
      <c r="E101" s="33"/>
      <c r="F101" s="33"/>
      <c r="G101" s="34"/>
      <c r="H101" s="34"/>
      <c r="I101" s="34"/>
      <c r="J101" s="34"/>
      <c r="K101" s="33"/>
      <c r="L101" s="33"/>
      <c r="M101" s="33"/>
      <c r="N101" s="33"/>
      <c r="O101" s="34"/>
      <c r="P101" s="34"/>
      <c r="Q101" s="33"/>
      <c r="R101" s="33"/>
      <c r="S101" s="33"/>
      <c r="T101" s="33"/>
      <c r="U101" s="12"/>
      <c r="V101" s="13"/>
      <c r="W101" s="12"/>
      <c r="X101" s="13"/>
    </row>
    <row r="102" spans="1:24" ht="12.75">
      <c r="A102" s="12"/>
      <c r="B102" s="63"/>
      <c r="C102" s="63"/>
      <c r="D102" s="34"/>
      <c r="E102" s="33"/>
      <c r="F102" s="33"/>
      <c r="G102" s="34"/>
      <c r="H102" s="34"/>
      <c r="I102" s="34"/>
      <c r="J102" s="34"/>
      <c r="K102" s="33"/>
      <c r="L102" s="33"/>
      <c r="M102" s="33"/>
      <c r="N102" s="33"/>
      <c r="O102" s="34"/>
      <c r="P102" s="34"/>
      <c r="Q102" s="33"/>
      <c r="R102" s="33"/>
      <c r="S102" s="33"/>
      <c r="T102" s="33"/>
      <c r="U102" s="12"/>
      <c r="V102" s="13"/>
      <c r="W102" s="12"/>
      <c r="X102" s="13"/>
    </row>
  </sheetData>
  <sheetProtection/>
  <mergeCells count="1">
    <mergeCell ref="AA8:AD8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4.00390625" style="0" customWidth="1"/>
    <col min="2" max="2" width="2.57421875" style="0" customWidth="1"/>
    <col min="3" max="3" width="74.28125" style="0" customWidth="1"/>
    <col min="4" max="4" width="14.57421875" style="0" customWidth="1"/>
    <col min="5" max="5" width="10.28125" style="0" bestFit="1" customWidth="1"/>
  </cols>
  <sheetData>
    <row r="2" spans="1:5" ht="12.75">
      <c r="A2" s="26" t="s">
        <v>24</v>
      </c>
      <c r="B2" s="26"/>
      <c r="C2" s="26" t="s">
        <v>25</v>
      </c>
      <c r="D2" s="26" t="s">
        <v>2</v>
      </c>
      <c r="E2" s="26" t="s">
        <v>2</v>
      </c>
    </row>
    <row r="5" spans="1:4" ht="12.75">
      <c r="A5" s="25">
        <v>41135</v>
      </c>
      <c r="C5" t="s">
        <v>28</v>
      </c>
      <c r="D5" s="30">
        <f>'Antin Fund II'!P18</f>
        <v>0</v>
      </c>
    </row>
    <row r="6" spans="3:4" ht="12.75">
      <c r="C6" t="s">
        <v>29</v>
      </c>
      <c r="D6" s="30">
        <f>'Antin Fund II'!P19</f>
        <v>0</v>
      </c>
    </row>
    <row r="7" spans="3:4" ht="12.75">
      <c r="C7" t="s">
        <v>26</v>
      </c>
      <c r="D7" s="29">
        <f>'Antin Fund II'!P20</f>
        <v>0</v>
      </c>
    </row>
    <row r="8" spans="3:4" ht="12.75">
      <c r="C8" t="s">
        <v>27</v>
      </c>
      <c r="D8" s="29" t="e">
        <f>'Antin Fund II'!#REF!</f>
        <v>#REF!</v>
      </c>
    </row>
    <row r="9" spans="4:5" ht="12.75">
      <c r="D9" s="22"/>
      <c r="E9" s="27" t="e">
        <f>SUM(D5:D8)</f>
        <v>#REF!</v>
      </c>
    </row>
    <row r="10" ht="12.75">
      <c r="D10" s="22"/>
    </row>
    <row r="11" spans="1:4" ht="12.75">
      <c r="A11" s="25">
        <v>41226</v>
      </c>
      <c r="C11" t="s">
        <v>28</v>
      </c>
      <c r="D11" s="30" t="e">
        <f>'Antin Fund II'!#REF!</f>
        <v>#REF!</v>
      </c>
    </row>
    <row r="12" spans="3:4" ht="12.75">
      <c r="C12" t="s">
        <v>29</v>
      </c>
      <c r="D12" s="30" t="e">
        <f>'Antin Fund II'!#REF!</f>
        <v>#REF!</v>
      </c>
    </row>
    <row r="13" spans="3:4" ht="12.75">
      <c r="C13" t="s">
        <v>30</v>
      </c>
      <c r="D13" s="30" t="e">
        <f>'Antin Fund II'!#REF!</f>
        <v>#REF!</v>
      </c>
    </row>
    <row r="14" spans="3:4" ht="12.75">
      <c r="C14" t="s">
        <v>32</v>
      </c>
      <c r="D14" s="30" t="e">
        <f>'Antin Fund II'!#REF!</f>
        <v>#REF!</v>
      </c>
    </row>
    <row r="15" spans="3:4" ht="12.75">
      <c r="C15" t="s">
        <v>31</v>
      </c>
      <c r="D15" s="30" t="e">
        <f>'Antin Fund II'!#REF!</f>
        <v>#REF!</v>
      </c>
    </row>
    <row r="16" spans="3:4" ht="12.75">
      <c r="C16" t="s">
        <v>33</v>
      </c>
      <c r="D16" s="30" t="e">
        <f>'Antin Fund II'!#REF!</f>
        <v>#REF!</v>
      </c>
    </row>
    <row r="17" spans="3:4" ht="12.75">
      <c r="C17" t="s">
        <v>34</v>
      </c>
      <c r="D17" s="30" t="e">
        <f>'Antin Fund II'!#REF!</f>
        <v>#REF!</v>
      </c>
    </row>
    <row r="18" spans="4:5" ht="12.75">
      <c r="D18" s="22"/>
      <c r="E18" s="27" t="e">
        <f>SUM(D11:D17)</f>
        <v>#REF!</v>
      </c>
    </row>
    <row r="19" spans="4:5" ht="12.75">
      <c r="D19" s="22"/>
      <c r="E19" s="23"/>
    </row>
    <row r="20" spans="4:5" ht="12.75">
      <c r="D20" s="22"/>
      <c r="E20" s="28" t="e">
        <f>E18+E9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Northumberland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cgorman</dc:creator>
  <cp:keywords/>
  <dc:description/>
  <cp:lastModifiedBy>Gorman, Clare</cp:lastModifiedBy>
  <cp:lastPrinted>2016-06-09T12:16:43Z</cp:lastPrinted>
  <dcterms:created xsi:type="dcterms:W3CDTF">2007-02-05T14:26:12Z</dcterms:created>
  <dcterms:modified xsi:type="dcterms:W3CDTF">2017-05-20T14:35:43Z</dcterms:modified>
  <cp:category/>
  <cp:version/>
  <cp:contentType/>
  <cp:contentStatus/>
</cp:coreProperties>
</file>