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428" windowWidth="15180" windowHeight="6756" tabRatio="944"/>
  </bookViews>
  <sheets>
    <sheet name="Appendix 1 Data" sheetId="1" r:id="rId1"/>
    <sheet name="Appendix 2 Data" sheetId="2" r:id="rId2"/>
    <sheet name="Phase Summary Data by Year" sheetId="3" r:id="rId3"/>
    <sheet name="Schools Summary" sheetId="16" r:id="rId4"/>
    <sheet name="School Chart" sheetId="223" r:id="rId5"/>
    <sheet name="All Schools" sheetId="226" r:id="rId6"/>
    <sheet name="All Nursery Schools" sheetId="231" r:id="rId7"/>
    <sheet name="All First Schools" sheetId="227" r:id="rId8"/>
    <sheet name="All Middle Schools" sheetId="228" r:id="rId9"/>
    <sheet name="All High Schools" sheetId="229" r:id="rId10"/>
    <sheet name="All Special Schools" sheetId="230" r:id="rId11"/>
    <sheet name="Sheet1" sheetId="22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'Appendix 1 Data'!$A$2:$S$220</definedName>
    <definedName name="_xlnm._FilterDatabase" localSheetId="1" hidden="1">'Appendix 2 Data'!$A$3:$R$200</definedName>
    <definedName name="_xlnm._FilterDatabase" localSheetId="3" hidden="1">'Schools Summary'!$A$1:$AU$234</definedName>
    <definedName name="Allowed">'Schools Summary'!$AM$3:$AU$234</definedName>
    <definedName name="Commitments">'Schools Summary'!$O$3:$W$234</definedName>
    <definedName name="Gross">'Schools Summary'!$C$3:$K$234</definedName>
    <definedName name="Net">'Schools Summary'!$AA$3:$AI$234</definedName>
    <definedName name="_xlnm.Print_Area" localSheetId="7">'All First Schools'!$A$1:$N$39</definedName>
    <definedName name="_xlnm.Print_Area" localSheetId="9">'All High Schools'!$A$1:$N$39</definedName>
    <definedName name="_xlnm.Print_Area" localSheetId="8">'All Middle Schools'!$A$1:$N$39</definedName>
    <definedName name="_xlnm.Print_Area" localSheetId="6">'All Nursery Schools'!$A$1:$N$39</definedName>
    <definedName name="_xlnm.Print_Area" localSheetId="5">'All Schools'!$A$1:$N$41</definedName>
    <definedName name="_xlnm.Print_Area" localSheetId="10">'All Special Schools'!$A$1:$N$41</definedName>
    <definedName name="_xlnm.Print_Area" localSheetId="4">'School Chart'!$A$1:$J$36</definedName>
    <definedName name="Z_114D9EBF_7E0F_405A_8733_A6A72AF8B57D_.wvu.FilterData" localSheetId="0" hidden="1">'Appendix 1 Data'!$A$2:$R$179</definedName>
    <definedName name="Z_2BF612A4_714A_4A6B_A892_E19203036574_.wvu.FilterData" localSheetId="0" hidden="1">'Appendix 1 Data'!$A$2:$Q$178</definedName>
    <definedName name="Z_622C8955_7D82_4BCE_912F_9EFB535174A4_.wvu.FilterData" localSheetId="0" hidden="1">'Appendix 1 Data'!$A$2:$R$180</definedName>
    <definedName name="Z_622C8955_7D82_4BCE_912F_9EFB535174A4_.wvu.FilterData" localSheetId="1" hidden="1">'Appendix 2 Data'!$A$3:$R$194</definedName>
    <definedName name="Z_6726C0E8_702F_4D99_8212_6B2A92D141C1_.wvu.Cols" localSheetId="0" hidden="1">'Appendix 1 Data'!$G:$G,'Appendix 1 Data'!#REF!</definedName>
    <definedName name="Z_6726C0E8_702F_4D99_8212_6B2A92D141C1_.wvu.FilterData" localSheetId="0" hidden="1">'Appendix 1 Data'!$A$2:$R$181</definedName>
    <definedName name="Z_6726C0E8_702F_4D99_8212_6B2A92D141C1_.wvu.FilterData" localSheetId="1" hidden="1">'Appendix 2 Data'!$A$3:$R$194</definedName>
    <definedName name="Z_6726C0E8_702F_4D99_8212_6B2A92D141C1_.wvu.PrintArea" localSheetId="0" hidden="1">'Appendix 1 Data'!$A$1:$R$181</definedName>
    <definedName name="Z_6726C0E8_702F_4D99_8212_6B2A92D141C1_.wvu.PrintTitles" localSheetId="0" hidden="1">'Appendix 1 Data'!$2:$2</definedName>
    <definedName name="Z_A8A0AFB9_662F_48BD_BE73_32265A128A19_.wvu.FilterData" localSheetId="0" hidden="1">'Appendix 1 Data'!$A$2:$R$179</definedName>
    <definedName name="Z_A8F04F7E_179A_4EF3_A6DF_1B80813017F0_.wvu.FilterData" localSheetId="0" hidden="1">'Appendix 1 Data'!$A$2:$R$180</definedName>
    <definedName name="Z_A8F04F7E_179A_4EF3_A6DF_1B80813017F0_.wvu.FilterData" localSheetId="1" hidden="1">'Appendix 2 Data'!$A$3:$R$194</definedName>
    <definedName name="Z_D96DD6C6_0DD7_422D_9B52_6468B8EAE61E_.wvu.FilterData" localSheetId="0" hidden="1">'Appendix 1 Data'!$A$2:$R$180</definedName>
    <definedName name="Z_D96DD6C6_0DD7_422D_9B52_6468B8EAE61E_.wvu.FilterData" localSheetId="1" hidden="1">'Appendix 2 Data'!$A$3:$R$194</definedName>
    <definedName name="Z_E9CFF2E9_1D39_4E5F_8419_B706F54B3ACD_.wvu.Cols" localSheetId="0" hidden="1">'Appendix 1 Data'!#REF!</definedName>
    <definedName name="Z_E9CFF2E9_1D39_4E5F_8419_B706F54B3ACD_.wvu.FilterData" localSheetId="0" hidden="1">'Appendix 1 Data'!$A$2:$R$180</definedName>
    <definedName name="Z_E9CFF2E9_1D39_4E5F_8419_B706F54B3ACD_.wvu.FilterData" localSheetId="1" hidden="1">'Appendix 2 Data'!$A$3:$R$194</definedName>
    <definedName name="Z_E9CFF2E9_1D39_4E5F_8419_B706F54B3ACD_.wvu.PrintArea" localSheetId="0" hidden="1">'Appendix 1 Data'!$A$2:$Q$178</definedName>
    <definedName name="Z_E9CFF2E9_1D39_4E5F_8419_B706F54B3ACD_.wvu.PrintTitles" localSheetId="0" hidden="1">'Appendix 1 Data'!$1:$2</definedName>
  </definedNames>
  <calcPr calcId="145621"/>
  <customWorkbookViews>
    <customWorkbookView name="Sandra.Garrity - Personal View" guid="{E9CFF2E9-1D39-4E5F-8419-B706F54B3ACD}" mergeInterval="0" personalView="1" maximized="1" windowWidth="1020" windowHeight="570" activeSheetId="1"/>
    <customWorkbookView name="Northumberland County Council - Personal View" guid="{6726C0E8-702F-4D99-8212-6B2A92D141C1}" mergeInterval="0" personalView="1" maximized="1" windowWidth="1020" windowHeight="552" activeSheetId="1"/>
  </customWorkbookViews>
</workbook>
</file>

<file path=xl/calcChain.xml><?xml version="1.0" encoding="utf-8"?>
<calcChain xmlns="http://schemas.openxmlformats.org/spreadsheetml/2006/main">
  <c r="I143" i="2" l="1"/>
  <c r="E187" i="2" l="1"/>
  <c r="E186" i="2"/>
  <c r="E185" i="2"/>
  <c r="E184" i="2"/>
  <c r="E183" i="2"/>
  <c r="E182" i="2"/>
  <c r="E181" i="2"/>
  <c r="E180" i="2"/>
  <c r="E179" i="2"/>
  <c r="E174" i="2"/>
  <c r="E173" i="2"/>
  <c r="E172" i="2"/>
  <c r="E171" i="2"/>
  <c r="E170" i="2"/>
  <c r="E169" i="2"/>
  <c r="E168" i="2"/>
  <c r="E167" i="2"/>
  <c r="E166" i="2"/>
  <c r="E165" i="2"/>
  <c r="E164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Y179" i="16" l="1"/>
  <c r="M237" i="16"/>
  <c r="M174" i="1" l="1"/>
  <c r="M173" i="1"/>
  <c r="M172" i="1"/>
  <c r="M171" i="1"/>
  <c r="M170" i="1"/>
  <c r="M169" i="1"/>
  <c r="M168" i="1"/>
  <c r="M167" i="1"/>
  <c r="M166" i="1"/>
  <c r="M161" i="1"/>
  <c r="M160" i="1"/>
  <c r="M159" i="1"/>
  <c r="M158" i="1"/>
  <c r="M157" i="1"/>
  <c r="M156" i="1"/>
  <c r="M155" i="1"/>
  <c r="M154" i="1"/>
  <c r="M153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3" i="1"/>
  <c r="M132" i="1"/>
  <c r="M131" i="1"/>
  <c r="M130" i="1"/>
  <c r="M129" i="1"/>
  <c r="M128" i="1"/>
  <c r="M126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E174" i="1" l="1"/>
  <c r="M230" i="16" s="1"/>
  <c r="E173" i="1"/>
  <c r="M229" i="16" s="1"/>
  <c r="E172" i="1"/>
  <c r="M228" i="16" s="1"/>
  <c r="E171" i="1"/>
  <c r="M226" i="16" s="1"/>
  <c r="E170" i="1"/>
  <c r="M225" i="16" s="1"/>
  <c r="E169" i="1"/>
  <c r="M224" i="16" s="1"/>
  <c r="E168" i="1"/>
  <c r="M223" i="16" s="1"/>
  <c r="E167" i="1"/>
  <c r="M222" i="16" s="1"/>
  <c r="E161" i="1"/>
  <c r="M216" i="16" s="1"/>
  <c r="E121" i="1"/>
  <c r="M148" i="16" s="1"/>
  <c r="E148" i="1"/>
  <c r="M197" i="16" s="1"/>
  <c r="E147" i="1"/>
  <c r="M194" i="16" s="1"/>
  <c r="E146" i="1"/>
  <c r="M193" i="16" s="1"/>
  <c r="E145" i="1"/>
  <c r="M192" i="16" s="1"/>
  <c r="E144" i="1"/>
  <c r="M191" i="16" s="1"/>
  <c r="E143" i="1"/>
  <c r="M189" i="16" s="1"/>
  <c r="E142" i="1"/>
  <c r="M188" i="16" s="1"/>
  <c r="E160" i="1"/>
  <c r="M212" i="16" s="1"/>
  <c r="E159" i="1"/>
  <c r="M211" i="16" s="1"/>
  <c r="E158" i="1"/>
  <c r="M209" i="16" s="1"/>
  <c r="E157" i="1"/>
  <c r="M207" i="16" s="1"/>
  <c r="E156" i="1"/>
  <c r="M205" i="16" s="1"/>
  <c r="E155" i="1"/>
  <c r="M204" i="16" s="1"/>
  <c r="E141" i="1"/>
  <c r="M187" i="16" s="1"/>
  <c r="E140" i="1"/>
  <c r="M186" i="16" s="1"/>
  <c r="E139" i="1"/>
  <c r="M185" i="16" s="1"/>
  <c r="E154" i="1"/>
  <c r="M203" i="16" s="1"/>
  <c r="E138" i="1"/>
  <c r="M184" i="16" s="1"/>
  <c r="E137" i="1"/>
  <c r="M183" i="16" s="1"/>
  <c r="E136" i="1"/>
  <c r="M182" i="16" s="1"/>
  <c r="E135" i="1"/>
  <c r="M181" i="16" s="1"/>
  <c r="E134" i="1"/>
  <c r="M179" i="16" s="1"/>
  <c r="E133" i="1"/>
  <c r="M175" i="16" s="1"/>
  <c r="E132" i="1"/>
  <c r="M174" i="16" s="1"/>
  <c r="E131" i="1"/>
  <c r="M170" i="16" s="1"/>
  <c r="E130" i="1"/>
  <c r="M169" i="16" s="1"/>
  <c r="E129" i="1"/>
  <c r="M164" i="16" s="1"/>
  <c r="E153" i="1"/>
  <c r="M202" i="16" s="1"/>
  <c r="E128" i="1"/>
  <c r="M162" i="16" s="1"/>
  <c r="E127" i="1"/>
  <c r="M159" i="16" s="1"/>
  <c r="E126" i="1"/>
  <c r="M154" i="16" s="1"/>
  <c r="E120" i="1"/>
  <c r="M64" i="16" s="1"/>
  <c r="E119" i="1"/>
  <c r="M147" i="16" s="1"/>
  <c r="E118" i="1"/>
  <c r="M146" i="16" s="1"/>
  <c r="E117" i="1"/>
  <c r="M145" i="16" s="1"/>
  <c r="E116" i="1"/>
  <c r="M143" i="16" s="1"/>
  <c r="E115" i="1"/>
  <c r="M141" i="16" s="1"/>
  <c r="E114" i="1"/>
  <c r="M140" i="16" s="1"/>
  <c r="E113" i="1"/>
  <c r="M138" i="16" s="1"/>
  <c r="E112" i="1"/>
  <c r="M137" i="16" s="1"/>
  <c r="E111" i="1"/>
  <c r="M136" i="16" s="1"/>
  <c r="E110" i="1"/>
  <c r="M134" i="16" s="1"/>
  <c r="E109" i="1"/>
  <c r="M133" i="16" s="1"/>
  <c r="E108" i="1"/>
  <c r="M132" i="16" s="1"/>
  <c r="E107" i="1"/>
  <c r="M131" i="16" s="1"/>
  <c r="E106" i="1"/>
  <c r="M130" i="16" s="1"/>
  <c r="E105" i="1"/>
  <c r="M129" i="16" s="1"/>
  <c r="E104" i="1"/>
  <c r="M128" i="16" s="1"/>
  <c r="E103" i="1"/>
  <c r="M127" i="16" s="1"/>
  <c r="E102" i="1"/>
  <c r="M126" i="16" s="1"/>
  <c r="E101" i="1"/>
  <c r="M125" i="16" s="1"/>
  <c r="E100" i="1"/>
  <c r="M124" i="16" s="1"/>
  <c r="E99" i="1"/>
  <c r="M123" i="16" s="1"/>
  <c r="E98" i="1"/>
  <c r="M122" i="16" s="1"/>
  <c r="E97" i="1"/>
  <c r="M121" i="16" s="1"/>
  <c r="E96" i="1"/>
  <c r="M120" i="16" s="1"/>
  <c r="E95" i="1"/>
  <c r="M119" i="16" s="1"/>
  <c r="E94" i="1"/>
  <c r="M117" i="16" s="1"/>
  <c r="E93" i="1"/>
  <c r="M115" i="16" s="1"/>
  <c r="E92" i="1"/>
  <c r="M114" i="16" s="1"/>
  <c r="E91" i="1"/>
  <c r="M113" i="16" s="1"/>
  <c r="E90" i="1"/>
  <c r="M112" i="16" s="1"/>
  <c r="E89" i="1"/>
  <c r="M111" i="16" s="1"/>
  <c r="E88" i="1"/>
  <c r="M110" i="16" s="1"/>
  <c r="E87" i="1"/>
  <c r="M109" i="16" s="1"/>
  <c r="E86" i="1"/>
  <c r="M108" i="16" s="1"/>
  <c r="E85" i="1"/>
  <c r="M107" i="16" s="1"/>
  <c r="E84" i="1"/>
  <c r="M106" i="16" s="1"/>
  <c r="E83" i="1"/>
  <c r="M105" i="16" s="1"/>
  <c r="E82" i="1"/>
  <c r="M104" i="16" s="1"/>
  <c r="E81" i="1"/>
  <c r="M103" i="16" s="1"/>
  <c r="E80" i="1"/>
  <c r="M102" i="16" s="1"/>
  <c r="E79" i="1"/>
  <c r="M101" i="16" s="1"/>
  <c r="E78" i="1"/>
  <c r="M100" i="16" s="1"/>
  <c r="E77" i="1"/>
  <c r="M99" i="16" s="1"/>
  <c r="E76" i="1"/>
  <c r="M98" i="16" s="1"/>
  <c r="E75" i="1"/>
  <c r="M97" i="16" s="1"/>
  <c r="E74" i="1"/>
  <c r="M95" i="16" s="1"/>
  <c r="E73" i="1"/>
  <c r="M94" i="16" s="1"/>
  <c r="E72" i="1"/>
  <c r="M93" i="16" s="1"/>
  <c r="E71" i="1"/>
  <c r="M90" i="16" s="1"/>
  <c r="E70" i="1"/>
  <c r="M87" i="16" s="1"/>
  <c r="E69" i="1"/>
  <c r="M84" i="16" s="1"/>
  <c r="E68" i="1"/>
  <c r="M81" i="16" s="1"/>
  <c r="E67" i="1"/>
  <c r="M80" i="16" s="1"/>
  <c r="E66" i="1"/>
  <c r="M79" i="16" s="1"/>
  <c r="E65" i="1"/>
  <c r="M78" i="16" s="1"/>
  <c r="E64" i="1"/>
  <c r="M77" i="16" s="1"/>
  <c r="E63" i="1"/>
  <c r="M76" i="16" s="1"/>
  <c r="E62" i="1"/>
  <c r="M75" i="16" s="1"/>
  <c r="E61" i="1"/>
  <c r="M73" i="16" s="1"/>
  <c r="E60" i="1"/>
  <c r="M72" i="16" s="1"/>
  <c r="E59" i="1"/>
  <c r="M71" i="16" s="1"/>
  <c r="E58" i="1"/>
  <c r="M70" i="16" s="1"/>
  <c r="E57" i="1"/>
  <c r="M69" i="16" s="1"/>
  <c r="E56" i="1"/>
  <c r="M68" i="16" s="1"/>
  <c r="E55" i="1"/>
  <c r="M67" i="16" s="1"/>
  <c r="E54" i="1"/>
  <c r="M66" i="16" s="1"/>
  <c r="E53" i="1"/>
  <c r="M65" i="16" s="1"/>
  <c r="E52" i="1"/>
  <c r="M63" i="16" s="1"/>
  <c r="E51" i="1"/>
  <c r="M62" i="16" s="1"/>
  <c r="E50" i="1"/>
  <c r="M61" i="16" s="1"/>
  <c r="E49" i="1"/>
  <c r="M60" i="16" s="1"/>
  <c r="E48" i="1"/>
  <c r="M59" i="16" s="1"/>
  <c r="E47" i="1"/>
  <c r="M58" i="16" s="1"/>
  <c r="E46" i="1"/>
  <c r="M57" i="16" s="1"/>
  <c r="E45" i="1"/>
  <c r="M56" i="16" s="1"/>
  <c r="E44" i="1"/>
  <c r="M55" i="16" s="1"/>
  <c r="E43" i="1"/>
  <c r="M54" i="16" s="1"/>
  <c r="E42" i="1"/>
  <c r="M53" i="16" s="1"/>
  <c r="E41" i="1"/>
  <c r="M52" i="16" s="1"/>
  <c r="E40" i="1"/>
  <c r="M51" i="16" s="1"/>
  <c r="E39" i="1"/>
  <c r="M50" i="16" s="1"/>
  <c r="E38" i="1"/>
  <c r="M49" i="16" s="1"/>
  <c r="E37" i="1"/>
  <c r="M48" i="16" s="1"/>
  <c r="E36" i="1"/>
  <c r="M46" i="16" s="1"/>
  <c r="E35" i="1"/>
  <c r="M45" i="16" s="1"/>
  <c r="E34" i="1"/>
  <c r="M40" i="16" s="1"/>
  <c r="E33" i="1"/>
  <c r="M39" i="16" s="1"/>
  <c r="E32" i="1"/>
  <c r="M36" i="16" s="1"/>
  <c r="E31" i="1"/>
  <c r="M35" i="16" s="1"/>
  <c r="E30" i="1"/>
  <c r="M34" i="16" s="1"/>
  <c r="E29" i="1"/>
  <c r="M33" i="16" s="1"/>
  <c r="E28" i="1"/>
  <c r="M32" i="16" s="1"/>
  <c r="E27" i="1"/>
  <c r="M31" i="16" s="1"/>
  <c r="E26" i="1"/>
  <c r="M30" i="16" s="1"/>
  <c r="E25" i="1"/>
  <c r="M29" i="16" s="1"/>
  <c r="E24" i="1"/>
  <c r="M28" i="16" s="1"/>
  <c r="E23" i="1"/>
  <c r="M27" i="16" s="1"/>
  <c r="E22" i="1"/>
  <c r="M26" i="16" s="1"/>
  <c r="E21" i="1"/>
  <c r="M25" i="16" s="1"/>
  <c r="E20" i="1"/>
  <c r="M24" i="16" s="1"/>
  <c r="E19" i="1"/>
  <c r="M23" i="16" s="1"/>
  <c r="E18" i="1"/>
  <c r="M22" i="16" s="1"/>
  <c r="E17" i="1"/>
  <c r="M21" i="16" s="1"/>
  <c r="E16" i="1"/>
  <c r="M19" i="16" s="1"/>
  <c r="E15" i="1"/>
  <c r="M18" i="16" s="1"/>
  <c r="E14" i="1"/>
  <c r="M17" i="16" s="1"/>
  <c r="E13" i="1"/>
  <c r="M16" i="16" s="1"/>
  <c r="E12" i="1"/>
  <c r="M15" i="16" s="1"/>
  <c r="E11" i="1"/>
  <c r="M14" i="16" s="1"/>
  <c r="E10" i="1"/>
  <c r="M12" i="16" s="1"/>
  <c r="E9" i="1"/>
  <c r="M11" i="16" s="1"/>
  <c r="E8" i="1"/>
  <c r="M10" i="16" s="1"/>
  <c r="E7" i="1"/>
  <c r="M9" i="16" s="1"/>
  <c r="E6" i="1"/>
  <c r="M8" i="16" s="1"/>
  <c r="E166" i="1"/>
  <c r="M221" i="16" s="1"/>
  <c r="A196" i="1" l="1"/>
  <c r="A195" i="1"/>
  <c r="A194" i="1"/>
  <c r="D197" i="1"/>
  <c r="D196" i="1"/>
  <c r="D195" i="1"/>
  <c r="D194" i="1"/>
  <c r="Y5" i="16"/>
  <c r="L10" i="223" l="1"/>
  <c r="L14" i="223" s="1"/>
  <c r="L18" i="223" s="1"/>
  <c r="M10" i="223"/>
  <c r="M14" i="223" s="1"/>
  <c r="M18" i="223" s="1"/>
  <c r="N10" i="223"/>
  <c r="N14" i="223" s="1"/>
  <c r="N18" i="223" s="1"/>
  <c r="O10" i="223"/>
  <c r="O14" i="223" s="1"/>
  <c r="O18" i="223" s="1"/>
  <c r="P10" i="223"/>
  <c r="P14" i="223" s="1"/>
  <c r="P18" i="223" s="1"/>
  <c r="Q10" i="223"/>
  <c r="Q14" i="223" s="1"/>
  <c r="Q18" i="223" s="1"/>
  <c r="R10" i="223"/>
  <c r="R14" i="223" s="1"/>
  <c r="R18" i="223" s="1"/>
  <c r="S10" i="223"/>
  <c r="S14" i="223" s="1"/>
  <c r="S18" i="223" s="1"/>
  <c r="K10" i="223"/>
  <c r="K14" i="223" s="1"/>
  <c r="K18" i="223" s="1"/>
  <c r="O25" i="3" l="1"/>
  <c r="N25" i="3"/>
  <c r="M25" i="3"/>
  <c r="O24" i="3"/>
  <c r="N24" i="3"/>
  <c r="M24" i="3"/>
  <c r="O23" i="3"/>
  <c r="N23" i="3"/>
  <c r="M23" i="3"/>
  <c r="O22" i="3"/>
  <c r="N22" i="3"/>
  <c r="M22" i="3"/>
  <c r="N21" i="3"/>
  <c r="N20" i="3"/>
  <c r="N19" i="3"/>
  <c r="N18" i="3"/>
  <c r="N17" i="3"/>
  <c r="N16" i="3"/>
  <c r="J23" i="3"/>
  <c r="H23" i="3"/>
  <c r="O10" i="3"/>
  <c r="M10" i="3"/>
  <c r="J10" i="3"/>
  <c r="H10" i="3"/>
  <c r="E10" i="3"/>
  <c r="C10" i="3"/>
  <c r="Q128" i="2" l="1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133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74" i="2"/>
  <c r="Q173" i="2"/>
  <c r="Q172" i="2"/>
  <c r="Q171" i="2"/>
  <c r="Q170" i="2"/>
  <c r="Q169" i="2"/>
  <c r="Q168" i="2"/>
  <c r="Q167" i="2"/>
  <c r="Q166" i="2"/>
  <c r="Q165" i="2"/>
  <c r="Q164" i="2"/>
  <c r="Q179" i="2"/>
  <c r="Q180" i="2"/>
  <c r="Q181" i="2"/>
  <c r="Q182" i="2"/>
  <c r="Q184" i="2"/>
  <c r="Q185" i="2"/>
  <c r="Q186" i="2"/>
  <c r="Q187" i="2"/>
  <c r="Q183" i="2"/>
  <c r="P183" i="2"/>
  <c r="R183" i="2" l="1"/>
  <c r="K174" i="1" l="1"/>
  <c r="Y230" i="16" s="1"/>
  <c r="K79" i="1" l="1"/>
  <c r="Y101" i="16" s="1"/>
  <c r="K52" i="1" l="1"/>
  <c r="Y63" i="16" s="1"/>
  <c r="K131" i="1" l="1"/>
  <c r="Y170" i="16" s="1"/>
  <c r="N189" i="2" l="1"/>
  <c r="M189" i="2"/>
  <c r="K189" i="2"/>
  <c r="J189" i="2"/>
  <c r="H189" i="2"/>
  <c r="G189" i="2"/>
  <c r="E189" i="2"/>
  <c r="D189" i="2"/>
  <c r="P179" i="2"/>
  <c r="O179" i="2"/>
  <c r="O180" i="2"/>
  <c r="L179" i="2"/>
  <c r="I179" i="2"/>
  <c r="I180" i="2"/>
  <c r="F179" i="2"/>
  <c r="R179" i="2" l="1"/>
  <c r="L145" i="2" l="1"/>
  <c r="D217" i="1" l="1"/>
  <c r="F194" i="1" l="1"/>
  <c r="E194" i="1"/>
  <c r="I139" i="2" l="1"/>
  <c r="P187" i="2" l="1"/>
  <c r="P186" i="2"/>
  <c r="P185" i="2"/>
  <c r="P184" i="2"/>
  <c r="P182" i="2"/>
  <c r="P181" i="2"/>
  <c r="P180" i="2"/>
  <c r="P174" i="2"/>
  <c r="P173" i="2"/>
  <c r="P172" i="2"/>
  <c r="P171" i="2"/>
  <c r="P170" i="2"/>
  <c r="P169" i="2"/>
  <c r="P168" i="2"/>
  <c r="P167" i="2"/>
  <c r="P166" i="2"/>
  <c r="P165" i="2"/>
  <c r="P164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L187" i="2"/>
  <c r="L186" i="2"/>
  <c r="L185" i="2"/>
  <c r="L184" i="2"/>
  <c r="L183" i="2"/>
  <c r="L182" i="2"/>
  <c r="L181" i="2"/>
  <c r="L180" i="2"/>
  <c r="K176" i="2"/>
  <c r="J176" i="2"/>
  <c r="L174" i="2"/>
  <c r="L173" i="2"/>
  <c r="L172" i="2"/>
  <c r="L171" i="2"/>
  <c r="L170" i="2"/>
  <c r="L169" i="2"/>
  <c r="L168" i="2"/>
  <c r="L167" i="2"/>
  <c r="L166" i="2"/>
  <c r="L165" i="2"/>
  <c r="L164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K130" i="2"/>
  <c r="J130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P189" i="2" l="1"/>
  <c r="L189" i="2"/>
  <c r="Q189" i="2"/>
  <c r="J191" i="2"/>
  <c r="L176" i="2"/>
  <c r="K191" i="2"/>
  <c r="L130" i="2"/>
  <c r="L161" i="2"/>
  <c r="I181" i="2"/>
  <c r="L191" i="2" l="1"/>
  <c r="L174" i="1" l="1"/>
  <c r="AK230" i="16" s="1"/>
  <c r="R180" i="1"/>
  <c r="I180" i="1"/>
  <c r="E218" i="1" l="1"/>
  <c r="E219" i="1"/>
  <c r="E217" i="1"/>
  <c r="E220" i="1"/>
  <c r="L131" i="1"/>
  <c r="AK170" i="16" s="1"/>
  <c r="K6" i="1"/>
  <c r="E163" i="1"/>
  <c r="E212" i="1" s="1"/>
  <c r="E150" i="1"/>
  <c r="E211" i="1" s="1"/>
  <c r="AV232" i="16"/>
  <c r="AV218" i="16"/>
  <c r="AV199" i="16"/>
  <c r="AV150" i="16"/>
  <c r="AJ232" i="16"/>
  <c r="E24" i="3" s="1"/>
  <c r="AJ218" i="16"/>
  <c r="O11" i="3" s="1"/>
  <c r="AJ199" i="16"/>
  <c r="J11" i="3" s="1"/>
  <c r="AJ150" i="16"/>
  <c r="E11" i="3" s="1"/>
  <c r="L6" i="1" l="1"/>
  <c r="AK8" i="16" s="1"/>
  <c r="Y8" i="16"/>
  <c r="AJ234" i="16"/>
  <c r="J24" i="3" s="1"/>
  <c r="AV234" i="16"/>
  <c r="L134" i="1"/>
  <c r="AK179" i="16" s="1"/>
  <c r="F166" i="1"/>
  <c r="E238" i="1"/>
  <c r="E123" i="1"/>
  <c r="E210" i="1" s="1"/>
  <c r="E225" i="1"/>
  <c r="E232" i="1"/>
  <c r="E226" i="1"/>
  <c r="E241" i="1"/>
  <c r="F217" i="1"/>
  <c r="E227" i="1"/>
  <c r="E233" i="1"/>
  <c r="E239" i="1"/>
  <c r="E224" i="1"/>
  <c r="E234" i="1"/>
  <c r="E240" i="1"/>
  <c r="E231" i="1"/>
  <c r="E176" i="1"/>
  <c r="V5" i="16"/>
  <c r="W5" i="16"/>
  <c r="X5" i="16"/>
  <c r="X150" i="16"/>
  <c r="D11" i="3" s="1"/>
  <c r="W150" i="16"/>
  <c r="D10" i="3" s="1"/>
  <c r="X199" i="16"/>
  <c r="I11" i="3" s="1"/>
  <c r="W199" i="16"/>
  <c r="I10" i="3" s="1"/>
  <c r="X218" i="16"/>
  <c r="N11" i="3" s="1"/>
  <c r="W218" i="16"/>
  <c r="N10" i="3" s="1"/>
  <c r="X232" i="16"/>
  <c r="D24" i="3" s="1"/>
  <c r="L237" i="16"/>
  <c r="L232" i="16"/>
  <c r="C24" i="3" s="1"/>
  <c r="L218" i="16"/>
  <c r="M11" i="3" s="1"/>
  <c r="L199" i="16"/>
  <c r="H11" i="3" s="1"/>
  <c r="L150" i="16"/>
  <c r="C11" i="3" s="1"/>
  <c r="C5" i="16"/>
  <c r="D5" i="16"/>
  <c r="M16" i="3" s="1"/>
  <c r="E5" i="16"/>
  <c r="M17" i="3" s="1"/>
  <c r="F5" i="16"/>
  <c r="M18" i="3" s="1"/>
  <c r="G5" i="16"/>
  <c r="M19" i="3" s="1"/>
  <c r="H5" i="16"/>
  <c r="M20" i="3" s="1"/>
  <c r="I5" i="16"/>
  <c r="M21" i="3" s="1"/>
  <c r="O5" i="16"/>
  <c r="P5" i="16"/>
  <c r="Q5" i="16"/>
  <c r="R5" i="16"/>
  <c r="S5" i="16"/>
  <c r="T5" i="16"/>
  <c r="U5" i="16"/>
  <c r="AA5" i="16"/>
  <c r="AB5" i="16"/>
  <c r="O16" i="3" s="1"/>
  <c r="AC5" i="16"/>
  <c r="O17" i="3" s="1"/>
  <c r="AD5" i="16"/>
  <c r="O18" i="3" s="1"/>
  <c r="AE5" i="16"/>
  <c r="O19" i="3" s="1"/>
  <c r="AF5" i="16"/>
  <c r="O20" i="3" s="1"/>
  <c r="AG5" i="16"/>
  <c r="O21" i="3" s="1"/>
  <c r="AM5" i="16"/>
  <c r="AN5" i="16"/>
  <c r="AO5" i="16"/>
  <c r="AP5" i="16"/>
  <c r="AQ5" i="16"/>
  <c r="AR5" i="16"/>
  <c r="AS5" i="16"/>
  <c r="C150" i="16"/>
  <c r="D150" i="16"/>
  <c r="E150" i="16"/>
  <c r="C4" i="3" s="1"/>
  <c r="F150" i="16"/>
  <c r="C5" i="3" s="1"/>
  <c r="G150" i="16"/>
  <c r="C6" i="3" s="1"/>
  <c r="H150" i="16"/>
  <c r="C7" i="3" s="1"/>
  <c r="I150" i="16"/>
  <c r="C8" i="3" s="1"/>
  <c r="J150" i="16"/>
  <c r="C9" i="3" s="1"/>
  <c r="O150" i="16"/>
  <c r="P150" i="16"/>
  <c r="D3" i="3" s="1"/>
  <c r="Q150" i="16"/>
  <c r="D4" i="3" s="1"/>
  <c r="R150" i="16"/>
  <c r="S150" i="16"/>
  <c r="D6" i="3" s="1"/>
  <c r="T150" i="16"/>
  <c r="D7" i="3" s="1"/>
  <c r="U150" i="16"/>
  <c r="D8" i="3" s="1"/>
  <c r="V150" i="16"/>
  <c r="AA150" i="16"/>
  <c r="AB150" i="16"/>
  <c r="E3" i="3" s="1"/>
  <c r="AC150" i="16"/>
  <c r="E4" i="3" s="1"/>
  <c r="AD150" i="16"/>
  <c r="E5" i="3" s="1"/>
  <c r="AE150" i="16"/>
  <c r="E6" i="3" s="1"/>
  <c r="AF150" i="16"/>
  <c r="E7" i="3" s="1"/>
  <c r="AG150" i="16"/>
  <c r="E8" i="3" s="1"/>
  <c r="AH150" i="16"/>
  <c r="E9" i="3" s="1"/>
  <c r="AM150" i="16"/>
  <c r="AN150" i="16"/>
  <c r="AO150" i="16"/>
  <c r="AP150" i="16"/>
  <c r="AQ150" i="16"/>
  <c r="AR150" i="16"/>
  <c r="AS150" i="16"/>
  <c r="AT150" i="16"/>
  <c r="C199" i="16"/>
  <c r="D199" i="16"/>
  <c r="H3" i="3" s="1"/>
  <c r="E199" i="16"/>
  <c r="H4" i="3" s="1"/>
  <c r="F199" i="16"/>
  <c r="H5" i="3" s="1"/>
  <c r="G199" i="16"/>
  <c r="H6" i="3" s="1"/>
  <c r="H199" i="16"/>
  <c r="H7" i="3" s="1"/>
  <c r="I199" i="16"/>
  <c r="H8" i="3" s="1"/>
  <c r="J199" i="16"/>
  <c r="H9" i="3" s="1"/>
  <c r="O199" i="16"/>
  <c r="P199" i="16"/>
  <c r="I3" i="3" s="1"/>
  <c r="Q199" i="16"/>
  <c r="I4" i="3" s="1"/>
  <c r="R199" i="16"/>
  <c r="I5" i="3" s="1"/>
  <c r="S199" i="16"/>
  <c r="I6" i="3" s="1"/>
  <c r="T199" i="16"/>
  <c r="I7" i="3" s="1"/>
  <c r="U199" i="16"/>
  <c r="I8" i="3" s="1"/>
  <c r="V199" i="16"/>
  <c r="I9" i="3" s="1"/>
  <c r="AA199" i="16"/>
  <c r="AB199" i="16"/>
  <c r="J3" i="3" s="1"/>
  <c r="AC199" i="16"/>
  <c r="J4" i="3" s="1"/>
  <c r="AD199" i="16"/>
  <c r="J5" i="3" s="1"/>
  <c r="AE199" i="16"/>
  <c r="J6" i="3" s="1"/>
  <c r="AF199" i="16"/>
  <c r="J7" i="3" s="1"/>
  <c r="AG199" i="16"/>
  <c r="J8" i="3" s="1"/>
  <c r="AH199" i="16"/>
  <c r="J9" i="3" s="1"/>
  <c r="AM199" i="16"/>
  <c r="AN199" i="16"/>
  <c r="AO199" i="16"/>
  <c r="AP199" i="16"/>
  <c r="AQ199" i="16"/>
  <c r="AR199" i="16"/>
  <c r="AS199" i="16"/>
  <c r="AT199" i="16"/>
  <c r="C218" i="16"/>
  <c r="D218" i="16"/>
  <c r="M3" i="3" s="1"/>
  <c r="E218" i="16"/>
  <c r="M4" i="3" s="1"/>
  <c r="F218" i="16"/>
  <c r="M5" i="3" s="1"/>
  <c r="G218" i="16"/>
  <c r="M6" i="3" s="1"/>
  <c r="H218" i="16"/>
  <c r="M7" i="3" s="1"/>
  <c r="I218" i="16"/>
  <c r="M8" i="3" s="1"/>
  <c r="J218" i="16"/>
  <c r="M9" i="3" s="1"/>
  <c r="O218" i="16"/>
  <c r="P218" i="16"/>
  <c r="N3" i="3" s="1"/>
  <c r="Q218" i="16"/>
  <c r="N4" i="3" s="1"/>
  <c r="R218" i="16"/>
  <c r="N5" i="3" s="1"/>
  <c r="S218" i="16"/>
  <c r="N6" i="3" s="1"/>
  <c r="T218" i="16"/>
  <c r="N7" i="3" s="1"/>
  <c r="U218" i="16"/>
  <c r="N8" i="3" s="1"/>
  <c r="V218" i="16"/>
  <c r="N9" i="3" s="1"/>
  <c r="AA218" i="16"/>
  <c r="AB218" i="16"/>
  <c r="O3" i="3" s="1"/>
  <c r="AC218" i="16"/>
  <c r="O4" i="3" s="1"/>
  <c r="AD218" i="16"/>
  <c r="O5" i="3" s="1"/>
  <c r="AE218" i="16"/>
  <c r="O6" i="3" s="1"/>
  <c r="AF218" i="16"/>
  <c r="O7" i="3" s="1"/>
  <c r="AG218" i="16"/>
  <c r="O8" i="3" s="1"/>
  <c r="AH218" i="16"/>
  <c r="O9" i="3" s="1"/>
  <c r="AM218" i="16"/>
  <c r="AN218" i="16"/>
  <c r="AO218" i="16"/>
  <c r="AP218" i="16"/>
  <c r="AQ218" i="16"/>
  <c r="AR218" i="16"/>
  <c r="AS218" i="16"/>
  <c r="AT218" i="16"/>
  <c r="C232" i="16"/>
  <c r="D232" i="16"/>
  <c r="C16" i="3" s="1"/>
  <c r="E232" i="16"/>
  <c r="C17" i="3" s="1"/>
  <c r="F232" i="16"/>
  <c r="C18" i="3" s="1"/>
  <c r="G232" i="16"/>
  <c r="C19" i="3" s="1"/>
  <c r="H232" i="16"/>
  <c r="C20" i="3" s="1"/>
  <c r="I232" i="16"/>
  <c r="C21" i="3" s="1"/>
  <c r="J232" i="16"/>
  <c r="C22" i="3" s="1"/>
  <c r="K232" i="16"/>
  <c r="C23" i="3" s="1"/>
  <c r="O232" i="16"/>
  <c r="P232" i="16"/>
  <c r="D16" i="3" s="1"/>
  <c r="Q232" i="16"/>
  <c r="D17" i="3" s="1"/>
  <c r="R232" i="16"/>
  <c r="D18" i="3" s="1"/>
  <c r="S232" i="16"/>
  <c r="D19" i="3" s="1"/>
  <c r="T232" i="16"/>
  <c r="D20" i="3" s="1"/>
  <c r="U232" i="16"/>
  <c r="D21" i="3" s="1"/>
  <c r="V232" i="16"/>
  <c r="D22" i="3" s="1"/>
  <c r="W232" i="16"/>
  <c r="D23" i="3" s="1"/>
  <c r="AA232" i="16"/>
  <c r="AB232" i="16"/>
  <c r="E16" i="3" s="1"/>
  <c r="AC232" i="16"/>
  <c r="E17" i="3" s="1"/>
  <c r="AD232" i="16"/>
  <c r="E18" i="3" s="1"/>
  <c r="AE232" i="16"/>
  <c r="E19" i="3" s="1"/>
  <c r="AF232" i="16"/>
  <c r="E20" i="3" s="1"/>
  <c r="AG232" i="16"/>
  <c r="E21" i="3" s="1"/>
  <c r="AH232" i="16"/>
  <c r="E22" i="3" s="1"/>
  <c r="AI232" i="16"/>
  <c r="E23" i="3" s="1"/>
  <c r="AM232" i="16"/>
  <c r="AN232" i="16"/>
  <c r="AO232" i="16"/>
  <c r="AP232" i="16"/>
  <c r="AQ232" i="16"/>
  <c r="AR232" i="16"/>
  <c r="AS232" i="16"/>
  <c r="AT232" i="16"/>
  <c r="AU232" i="16"/>
  <c r="C237" i="16"/>
  <c r="E237" i="16"/>
  <c r="F237" i="16"/>
  <c r="G237" i="16"/>
  <c r="H237" i="16"/>
  <c r="I237" i="16"/>
  <c r="J237" i="16"/>
  <c r="K237" i="16"/>
  <c r="K239" i="16" s="1"/>
  <c r="AG234" i="16" l="1"/>
  <c r="J21" i="3" s="1"/>
  <c r="AC234" i="16"/>
  <c r="J17" i="3" s="1"/>
  <c r="W234" i="16"/>
  <c r="I23" i="3" s="1"/>
  <c r="V234" i="16"/>
  <c r="I22" i="3" s="1"/>
  <c r="D9" i="3"/>
  <c r="R234" i="16"/>
  <c r="I18" i="3" s="1"/>
  <c r="D5" i="3"/>
  <c r="D234" i="16"/>
  <c r="H16" i="3" s="1"/>
  <c r="C3" i="3"/>
  <c r="C234" i="16"/>
  <c r="C239" i="16" s="1"/>
  <c r="G234" i="16"/>
  <c r="H19" i="3" s="1"/>
  <c r="H234" i="16"/>
  <c r="H20" i="3" s="1"/>
  <c r="F234" i="16"/>
  <c r="H18" i="3" s="1"/>
  <c r="I234" i="16"/>
  <c r="H21" i="3" s="1"/>
  <c r="E234" i="16"/>
  <c r="J234" i="16"/>
  <c r="T234" i="16"/>
  <c r="I20" i="3" s="1"/>
  <c r="AR234" i="16"/>
  <c r="AH234" i="16"/>
  <c r="J22" i="3" s="1"/>
  <c r="AP234" i="16"/>
  <c r="AS234" i="16"/>
  <c r="AO234" i="16"/>
  <c r="S234" i="16"/>
  <c r="I19" i="3" s="1"/>
  <c r="O234" i="16"/>
  <c r="P234" i="16"/>
  <c r="I16" i="3" s="1"/>
  <c r="L234" i="16"/>
  <c r="H24" i="3" s="1"/>
  <c r="AN234" i="16"/>
  <c r="AD234" i="16"/>
  <c r="J18" i="3" s="1"/>
  <c r="E228" i="1"/>
  <c r="E242" i="1"/>
  <c r="E235" i="1"/>
  <c r="E213" i="1"/>
  <c r="E178" i="1"/>
  <c r="E180" i="1" s="1"/>
  <c r="E221" i="1"/>
  <c r="X234" i="16"/>
  <c r="I24" i="3" s="1"/>
  <c r="F239" i="16"/>
  <c r="U234" i="16"/>
  <c r="I21" i="3" s="1"/>
  <c r="AE234" i="16"/>
  <c r="J19" i="3" s="1"/>
  <c r="AM234" i="16"/>
  <c r="AQ234" i="16"/>
  <c r="Q234" i="16"/>
  <c r="I17" i="3" s="1"/>
  <c r="AT234" i="16"/>
  <c r="AA234" i="16"/>
  <c r="AF234" i="16"/>
  <c r="J20" i="3" s="1"/>
  <c r="AB234" i="16"/>
  <c r="J16" i="3" s="1"/>
  <c r="D239" i="16" l="1"/>
  <c r="J239" i="16"/>
  <c r="H22" i="3"/>
  <c r="L239" i="16"/>
  <c r="H239" i="16"/>
  <c r="G239" i="16"/>
  <c r="E239" i="16"/>
  <c r="H17" i="3"/>
  <c r="I239" i="16"/>
  <c r="E214" i="1"/>
  <c r="A197" i="1"/>
  <c r="G176" i="1" l="1"/>
  <c r="H176" i="1"/>
  <c r="I176" i="1"/>
  <c r="J176" i="1"/>
  <c r="H179" i="1" l="1"/>
  <c r="N166" i="1" l="1"/>
  <c r="K166" i="1"/>
  <c r="L166" i="1" l="1"/>
  <c r="AK221" i="16" s="1"/>
  <c r="Y221" i="16"/>
  <c r="O166" i="1"/>
  <c r="AW221" i="16" s="1"/>
  <c r="P166" i="1" l="1"/>
  <c r="Q166" i="1"/>
  <c r="A197" i="2"/>
  <c r="A196" i="2"/>
  <c r="I153" i="2"/>
  <c r="R166" i="1" l="1"/>
  <c r="A178" i="1" l="1"/>
  <c r="H123" i="1"/>
  <c r="I123" i="1"/>
  <c r="N174" i="1" l="1"/>
  <c r="N173" i="1"/>
  <c r="N172" i="1"/>
  <c r="N171" i="1"/>
  <c r="N170" i="1"/>
  <c r="N169" i="1"/>
  <c r="N168" i="1"/>
  <c r="N161" i="1"/>
  <c r="N160" i="1"/>
  <c r="N159" i="1"/>
  <c r="N158" i="1"/>
  <c r="N157" i="1"/>
  <c r="N156" i="1"/>
  <c r="N155" i="1"/>
  <c r="N154" i="1"/>
  <c r="N153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167" i="1" l="1"/>
  <c r="M176" i="1"/>
  <c r="F174" i="1"/>
  <c r="F173" i="1"/>
  <c r="F172" i="1"/>
  <c r="F171" i="1"/>
  <c r="F170" i="1"/>
  <c r="F169" i="1"/>
  <c r="F168" i="1"/>
  <c r="F167" i="1"/>
  <c r="F161" i="1"/>
  <c r="F160" i="1"/>
  <c r="F159" i="1"/>
  <c r="F158" i="1"/>
  <c r="F157" i="1"/>
  <c r="F156" i="1"/>
  <c r="F155" i="1"/>
  <c r="F154" i="1"/>
  <c r="F153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N176" i="1" l="1"/>
  <c r="M232" i="16"/>
  <c r="D176" i="1"/>
  <c r="D213" i="1" s="1"/>
  <c r="F213" i="1" s="1"/>
  <c r="D240" i="1"/>
  <c r="F240" i="1" s="1"/>
  <c r="D226" i="1"/>
  <c r="F226" i="1" s="1"/>
  <c r="D239" i="1"/>
  <c r="F239" i="1" s="1"/>
  <c r="D225" i="1"/>
  <c r="F225" i="1" s="1"/>
  <c r="D238" i="1"/>
  <c r="F238" i="1" s="1"/>
  <c r="D224" i="1"/>
  <c r="F224" i="1" s="1"/>
  <c r="D227" i="1"/>
  <c r="F227" i="1" s="1"/>
  <c r="D241" i="1"/>
  <c r="F241" i="1" s="1"/>
  <c r="D231" i="1"/>
  <c r="F231" i="1" s="1"/>
  <c r="D233" i="1"/>
  <c r="F233" i="1" s="1"/>
  <c r="D219" i="1"/>
  <c r="F219" i="1" s="1"/>
  <c r="D232" i="1"/>
  <c r="F232" i="1" s="1"/>
  <c r="D218" i="1"/>
  <c r="F218" i="1" s="1"/>
  <c r="D234" i="1"/>
  <c r="F234" i="1" s="1"/>
  <c r="D220" i="1"/>
  <c r="F220" i="1" s="1"/>
  <c r="D123" i="1"/>
  <c r="D210" i="1" s="1"/>
  <c r="F210" i="1" s="1"/>
  <c r="D163" i="1"/>
  <c r="D212" i="1" s="1"/>
  <c r="F212" i="1" s="1"/>
  <c r="D150" i="1"/>
  <c r="D211" i="1" s="1"/>
  <c r="F211" i="1" s="1"/>
  <c r="C25" i="3" l="1"/>
  <c r="F221" i="1"/>
  <c r="F235" i="1"/>
  <c r="F214" i="1"/>
  <c r="D242" i="1"/>
  <c r="D228" i="1"/>
  <c r="D221" i="1"/>
  <c r="D235" i="1"/>
  <c r="D178" i="1"/>
  <c r="D180" i="1" s="1"/>
  <c r="F180" i="1" s="1"/>
  <c r="D199" i="2" l="1"/>
  <c r="D198" i="2"/>
  <c r="D197" i="2"/>
  <c r="D196" i="2"/>
  <c r="O8" i="2"/>
  <c r="O7" i="2"/>
  <c r="I8" i="2"/>
  <c r="I7" i="2"/>
  <c r="F187" i="2"/>
  <c r="F186" i="2"/>
  <c r="F185" i="2"/>
  <c r="F184" i="2"/>
  <c r="F183" i="2"/>
  <c r="F182" i="2"/>
  <c r="F181" i="2"/>
  <c r="F180" i="2"/>
  <c r="F174" i="2"/>
  <c r="F173" i="2"/>
  <c r="F172" i="2"/>
  <c r="F171" i="2"/>
  <c r="F170" i="2"/>
  <c r="F169" i="2"/>
  <c r="F168" i="2"/>
  <c r="F167" i="2"/>
  <c r="F166" i="2"/>
  <c r="F165" i="2"/>
  <c r="F164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K8" i="223"/>
  <c r="F189" i="2" l="1"/>
  <c r="F8" i="2"/>
  <c r="R8" i="2"/>
  <c r="C187" i="2" l="1"/>
  <c r="C186" i="2"/>
  <c r="C185" i="2"/>
  <c r="C184" i="2"/>
  <c r="C183" i="2"/>
  <c r="C182" i="2"/>
  <c r="C181" i="2"/>
  <c r="C180" i="2"/>
  <c r="C174" i="2"/>
  <c r="C171" i="2"/>
  <c r="C170" i="2"/>
  <c r="C169" i="2"/>
  <c r="C168" i="2"/>
  <c r="C167" i="2"/>
  <c r="C166" i="2"/>
  <c r="C165" i="2"/>
  <c r="C164" i="2"/>
  <c r="C159" i="2"/>
  <c r="C158" i="2"/>
  <c r="C157" i="2"/>
  <c r="C156" i="2"/>
  <c r="C155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7" i="2"/>
  <c r="C135" i="2"/>
  <c r="C133" i="2"/>
  <c r="C128" i="2"/>
  <c r="C127" i="2"/>
  <c r="C126" i="2"/>
  <c r="C125" i="2"/>
  <c r="C124" i="2"/>
  <c r="C123" i="2"/>
  <c r="C121" i="2"/>
  <c r="C120" i="2"/>
  <c r="C118" i="2"/>
  <c r="C117" i="2"/>
  <c r="C116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4" i="2"/>
  <c r="C73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R20" i="223" l="1"/>
  <c r="Q20" i="223"/>
  <c r="P20" i="223"/>
  <c r="O20" i="223"/>
  <c r="N20" i="223"/>
  <c r="M20" i="223"/>
  <c r="L20" i="223"/>
  <c r="K20" i="223"/>
  <c r="R16" i="223"/>
  <c r="Q16" i="223"/>
  <c r="P16" i="223"/>
  <c r="O16" i="223"/>
  <c r="N16" i="223"/>
  <c r="M16" i="223"/>
  <c r="L16" i="223"/>
  <c r="K16" i="223"/>
  <c r="R12" i="223"/>
  <c r="Q12" i="223"/>
  <c r="P12" i="223"/>
  <c r="O12" i="223"/>
  <c r="N12" i="223"/>
  <c r="M12" i="223"/>
  <c r="L12" i="223"/>
  <c r="K12" i="223"/>
  <c r="R8" i="223"/>
  <c r="Q8" i="223"/>
  <c r="P8" i="223"/>
  <c r="O8" i="223"/>
  <c r="N8" i="223"/>
  <c r="M8" i="223"/>
  <c r="L8" i="223"/>
  <c r="B4" i="223" l="1"/>
  <c r="K7" i="1" l="1"/>
  <c r="L7" i="1" l="1"/>
  <c r="AK9" i="16" s="1"/>
  <c r="Y9" i="16"/>
  <c r="H219" i="1"/>
  <c r="H233" i="1"/>
  <c r="H218" i="1"/>
  <c r="H232" i="1"/>
  <c r="H220" i="1"/>
  <c r="H234" i="1"/>
  <c r="S8" i="223"/>
  <c r="E183" i="1"/>
  <c r="F176" i="1" l="1"/>
  <c r="F242" i="1"/>
  <c r="H221" i="1"/>
  <c r="H217" i="1"/>
  <c r="F228" i="1"/>
  <c r="H235" i="1"/>
  <c r="H231" i="1"/>
  <c r="H210" i="1" l="1"/>
  <c r="D214" i="1"/>
  <c r="K158" i="1"/>
  <c r="L158" i="1" l="1"/>
  <c r="AK209" i="16" s="1"/>
  <c r="Y209" i="16"/>
  <c r="N130" i="2"/>
  <c r="M130" i="2"/>
  <c r="H213" i="1" l="1"/>
  <c r="H212" i="1"/>
  <c r="O120" i="1"/>
  <c r="AW64" i="16" s="1"/>
  <c r="O119" i="1"/>
  <c r="AW147" i="16" s="1"/>
  <c r="O118" i="1"/>
  <c r="AW146" i="16" s="1"/>
  <c r="O117" i="1"/>
  <c r="AW145" i="16" s="1"/>
  <c r="O116" i="1"/>
  <c r="AW143" i="16" s="1"/>
  <c r="O115" i="1"/>
  <c r="AW141" i="16" s="1"/>
  <c r="O114" i="1"/>
  <c r="AW140" i="16" s="1"/>
  <c r="O113" i="1"/>
  <c r="AW138" i="16" s="1"/>
  <c r="O112" i="1"/>
  <c r="AW137" i="16" s="1"/>
  <c r="O111" i="1"/>
  <c r="AW136" i="16" s="1"/>
  <c r="O110" i="1"/>
  <c r="AW134" i="16" s="1"/>
  <c r="O109" i="1"/>
  <c r="AW133" i="16" s="1"/>
  <c r="O108" i="1"/>
  <c r="AW132" i="16" s="1"/>
  <c r="O107" i="1"/>
  <c r="AW131" i="16" s="1"/>
  <c r="O106" i="1"/>
  <c r="AW130" i="16" s="1"/>
  <c r="O105" i="1"/>
  <c r="AW129" i="16" s="1"/>
  <c r="O104" i="1"/>
  <c r="AW128" i="16" s="1"/>
  <c r="O103" i="1"/>
  <c r="AW127" i="16" s="1"/>
  <c r="O102" i="1"/>
  <c r="AW126" i="16" s="1"/>
  <c r="O101" i="1"/>
  <c r="AW125" i="16" s="1"/>
  <c r="O100" i="1"/>
  <c r="AW124" i="16" s="1"/>
  <c r="O99" i="1"/>
  <c r="AW123" i="16" s="1"/>
  <c r="O98" i="1"/>
  <c r="AW122" i="16" s="1"/>
  <c r="O97" i="1"/>
  <c r="AW121" i="16" s="1"/>
  <c r="O96" i="1"/>
  <c r="AW120" i="16" s="1"/>
  <c r="O95" i="1"/>
  <c r="AW119" i="16" s="1"/>
  <c r="O94" i="1"/>
  <c r="AW117" i="16" s="1"/>
  <c r="O93" i="1"/>
  <c r="AW115" i="16" s="1"/>
  <c r="O92" i="1"/>
  <c r="AW114" i="16" s="1"/>
  <c r="O91" i="1"/>
  <c r="AW113" i="16" s="1"/>
  <c r="O89" i="1"/>
  <c r="AW111" i="16" s="1"/>
  <c r="O87" i="1"/>
  <c r="AW109" i="16" s="1"/>
  <c r="O86" i="1"/>
  <c r="AW108" i="16" s="1"/>
  <c r="O85" i="1"/>
  <c r="AW107" i="16" s="1"/>
  <c r="O84" i="1"/>
  <c r="AW106" i="16" s="1"/>
  <c r="O83" i="1"/>
  <c r="AW105" i="16" s="1"/>
  <c r="O82" i="1"/>
  <c r="AW104" i="16" s="1"/>
  <c r="O81" i="1"/>
  <c r="AW103" i="16" s="1"/>
  <c r="O79" i="1"/>
  <c r="AW101" i="16" s="1"/>
  <c r="O78" i="1"/>
  <c r="AW100" i="16" s="1"/>
  <c r="O77" i="1"/>
  <c r="AW99" i="16" s="1"/>
  <c r="O76" i="1"/>
  <c r="AW98" i="16" s="1"/>
  <c r="O75" i="1"/>
  <c r="AW97" i="16" s="1"/>
  <c r="O74" i="1"/>
  <c r="AW95" i="16" s="1"/>
  <c r="O73" i="1"/>
  <c r="AW94" i="16" s="1"/>
  <c r="O72" i="1"/>
  <c r="AW93" i="16" s="1"/>
  <c r="O71" i="1"/>
  <c r="AW90" i="16" s="1"/>
  <c r="O70" i="1"/>
  <c r="AW87" i="16" s="1"/>
  <c r="O69" i="1"/>
  <c r="AW84" i="16" s="1"/>
  <c r="O68" i="1"/>
  <c r="AW81" i="16" s="1"/>
  <c r="O67" i="1"/>
  <c r="AW80" i="16" s="1"/>
  <c r="O66" i="1"/>
  <c r="AW79" i="16" s="1"/>
  <c r="O65" i="1"/>
  <c r="AW78" i="16" s="1"/>
  <c r="O64" i="1"/>
  <c r="AW77" i="16" s="1"/>
  <c r="O63" i="1"/>
  <c r="AW76" i="16" s="1"/>
  <c r="O62" i="1"/>
  <c r="AW75" i="16" s="1"/>
  <c r="O61" i="1"/>
  <c r="AW73" i="16" s="1"/>
  <c r="O60" i="1"/>
  <c r="AW72" i="16" s="1"/>
  <c r="O59" i="1"/>
  <c r="AW71" i="16" s="1"/>
  <c r="O58" i="1"/>
  <c r="AW70" i="16" s="1"/>
  <c r="O57" i="1"/>
  <c r="AW69" i="16" s="1"/>
  <c r="O56" i="1"/>
  <c r="AW68" i="16" s="1"/>
  <c r="O55" i="1"/>
  <c r="AW67" i="16" s="1"/>
  <c r="O54" i="1"/>
  <c r="AW66" i="16" s="1"/>
  <c r="O53" i="1"/>
  <c r="AW65" i="16" s="1"/>
  <c r="O52" i="1"/>
  <c r="AW63" i="16" s="1"/>
  <c r="O51" i="1"/>
  <c r="AW62" i="16" s="1"/>
  <c r="O50" i="1"/>
  <c r="AW61" i="16" s="1"/>
  <c r="O49" i="1"/>
  <c r="AW60" i="16" s="1"/>
  <c r="O48" i="1"/>
  <c r="AW59" i="16" s="1"/>
  <c r="O47" i="1"/>
  <c r="AW58" i="16" s="1"/>
  <c r="O46" i="1"/>
  <c r="AW57" i="16" s="1"/>
  <c r="O45" i="1"/>
  <c r="AW56" i="16" s="1"/>
  <c r="O44" i="1"/>
  <c r="AW55" i="16" s="1"/>
  <c r="O43" i="1"/>
  <c r="AW54" i="16" s="1"/>
  <c r="O42" i="1"/>
  <c r="AW53" i="16" s="1"/>
  <c r="O41" i="1"/>
  <c r="AW52" i="16" s="1"/>
  <c r="O40" i="1"/>
  <c r="AW51" i="16" s="1"/>
  <c r="O39" i="1"/>
  <c r="AW50" i="16" s="1"/>
  <c r="O38" i="1"/>
  <c r="AW49" i="16" s="1"/>
  <c r="O37" i="1"/>
  <c r="AW48" i="16" s="1"/>
  <c r="O36" i="1"/>
  <c r="AW46" i="16" s="1"/>
  <c r="O35" i="1"/>
  <c r="AW45" i="16" s="1"/>
  <c r="O34" i="1"/>
  <c r="AW40" i="16" s="1"/>
  <c r="O33" i="1"/>
  <c r="AW39" i="16" s="1"/>
  <c r="O32" i="1"/>
  <c r="AW36" i="16" s="1"/>
  <c r="O31" i="1"/>
  <c r="AW35" i="16" s="1"/>
  <c r="O30" i="1"/>
  <c r="AW34" i="16" s="1"/>
  <c r="O29" i="1"/>
  <c r="AW33" i="16" s="1"/>
  <c r="O28" i="1"/>
  <c r="AW32" i="16" s="1"/>
  <c r="O26" i="1"/>
  <c r="AW30" i="16" s="1"/>
  <c r="O25" i="1"/>
  <c r="AW29" i="16" s="1"/>
  <c r="O24" i="1"/>
  <c r="AW28" i="16" s="1"/>
  <c r="O23" i="1"/>
  <c r="AW27" i="16" s="1"/>
  <c r="O22" i="1"/>
  <c r="AW26" i="16" s="1"/>
  <c r="O21" i="1"/>
  <c r="AW25" i="16" s="1"/>
  <c r="O20" i="1"/>
  <c r="AW24" i="16" s="1"/>
  <c r="O19" i="1"/>
  <c r="AW23" i="16" s="1"/>
  <c r="O18" i="1"/>
  <c r="AW22" i="16" s="1"/>
  <c r="O17" i="1"/>
  <c r="AW21" i="16" s="1"/>
  <c r="O16" i="1"/>
  <c r="AW19" i="16" s="1"/>
  <c r="O15" i="1"/>
  <c r="AW18" i="16" s="1"/>
  <c r="O14" i="1"/>
  <c r="AW17" i="16" s="1"/>
  <c r="O13" i="1"/>
  <c r="AW16" i="16" s="1"/>
  <c r="O12" i="1"/>
  <c r="AW15" i="16" s="1"/>
  <c r="O11" i="1"/>
  <c r="AW14" i="16" s="1"/>
  <c r="O10" i="1"/>
  <c r="AW12" i="16" s="1"/>
  <c r="O9" i="1"/>
  <c r="AW11" i="16" s="1"/>
  <c r="O8" i="1"/>
  <c r="AW10" i="16" s="1"/>
  <c r="O7" i="1"/>
  <c r="AW9" i="16" s="1"/>
  <c r="O121" i="1"/>
  <c r="AW148" i="16" s="1"/>
  <c r="O147" i="1"/>
  <c r="AW194" i="16" s="1"/>
  <c r="O146" i="1"/>
  <c r="AW193" i="16" s="1"/>
  <c r="O145" i="1"/>
  <c r="AW192" i="16" s="1"/>
  <c r="O144" i="1"/>
  <c r="AW191" i="16" s="1"/>
  <c r="O143" i="1"/>
  <c r="AW189" i="16" s="1"/>
  <c r="O142" i="1"/>
  <c r="AW188" i="16" s="1"/>
  <c r="O141" i="1"/>
  <c r="AW187" i="16" s="1"/>
  <c r="O140" i="1"/>
  <c r="AW186" i="16" s="1"/>
  <c r="O139" i="1"/>
  <c r="AW185" i="16" s="1"/>
  <c r="O138" i="1"/>
  <c r="AW184" i="16" s="1"/>
  <c r="O137" i="1"/>
  <c r="AW183" i="16" s="1"/>
  <c r="O136" i="1"/>
  <c r="AW182" i="16" s="1"/>
  <c r="O135" i="1"/>
  <c r="AW181" i="16" s="1"/>
  <c r="O134" i="1"/>
  <c r="AW179" i="16" s="1"/>
  <c r="O133" i="1"/>
  <c r="AW175" i="16" s="1"/>
  <c r="O132" i="1"/>
  <c r="AW174" i="16" s="1"/>
  <c r="O131" i="1"/>
  <c r="AW170" i="16" s="1"/>
  <c r="O130" i="1"/>
  <c r="AW169" i="16" s="1"/>
  <c r="O129" i="1"/>
  <c r="AW164" i="16" s="1"/>
  <c r="O128" i="1"/>
  <c r="AW162" i="16" s="1"/>
  <c r="O127" i="1"/>
  <c r="AW159" i="16" s="1"/>
  <c r="O126" i="1"/>
  <c r="AW154" i="16" s="1"/>
  <c r="O148" i="1"/>
  <c r="AW197" i="16" s="1"/>
  <c r="O174" i="1"/>
  <c r="AW230" i="16" s="1"/>
  <c r="O172" i="1"/>
  <c r="AW228" i="16" s="1"/>
  <c r="O171" i="1"/>
  <c r="AW226" i="16" s="1"/>
  <c r="O170" i="1"/>
  <c r="AW225" i="16" s="1"/>
  <c r="O169" i="1"/>
  <c r="AW224" i="16" s="1"/>
  <c r="O168" i="1"/>
  <c r="AW223" i="16" s="1"/>
  <c r="O167" i="1"/>
  <c r="AW222" i="16" s="1"/>
  <c r="O161" i="1"/>
  <c r="AW216" i="16" s="1"/>
  <c r="O160" i="1"/>
  <c r="AW212" i="16" s="1"/>
  <c r="O159" i="1"/>
  <c r="AW211" i="16" s="1"/>
  <c r="O158" i="1"/>
  <c r="AW209" i="16" s="1"/>
  <c r="O155" i="1"/>
  <c r="AW204" i="16" s="1"/>
  <c r="O154" i="1"/>
  <c r="AW203" i="16" s="1"/>
  <c r="O153" i="1"/>
  <c r="AW202" i="16" s="1"/>
  <c r="K173" i="1"/>
  <c r="K172" i="1"/>
  <c r="K171" i="1"/>
  <c r="K170" i="1"/>
  <c r="K169" i="1"/>
  <c r="K168" i="1"/>
  <c r="K167" i="1"/>
  <c r="K161" i="1"/>
  <c r="K160" i="1"/>
  <c r="K159" i="1"/>
  <c r="K157" i="1"/>
  <c r="K156" i="1"/>
  <c r="K155" i="1"/>
  <c r="K154" i="1"/>
  <c r="K153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3" i="1"/>
  <c r="K132" i="1"/>
  <c r="K130" i="1"/>
  <c r="K129" i="1"/>
  <c r="K128" i="1"/>
  <c r="K127" i="1"/>
  <c r="K126" i="1"/>
  <c r="K121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L79" i="1"/>
  <c r="AK101" i="16" s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120" i="1"/>
  <c r="L52" i="1"/>
  <c r="AK63" i="16" s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Y40" i="16" s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158" i="2"/>
  <c r="I43" i="2"/>
  <c r="D183" i="1"/>
  <c r="E196" i="2"/>
  <c r="E197" i="2"/>
  <c r="A198" i="2"/>
  <c r="E198" i="2" s="1"/>
  <c r="A199" i="2"/>
  <c r="F199" i="2" s="1"/>
  <c r="J123" i="1"/>
  <c r="J150" i="1"/>
  <c r="J163" i="1"/>
  <c r="H150" i="1"/>
  <c r="H163" i="1"/>
  <c r="G150" i="1"/>
  <c r="G163" i="1"/>
  <c r="R174" i="2"/>
  <c r="I159" i="2"/>
  <c r="O159" i="2"/>
  <c r="O67" i="2"/>
  <c r="O100" i="2"/>
  <c r="O108" i="2"/>
  <c r="O13" i="2"/>
  <c r="O82" i="2"/>
  <c r="O6" i="2"/>
  <c r="O60" i="2"/>
  <c r="O9" i="2"/>
  <c r="O68" i="2"/>
  <c r="O123" i="2"/>
  <c r="O37" i="2"/>
  <c r="O16" i="2"/>
  <c r="O101" i="2"/>
  <c r="O20" i="2"/>
  <c r="O80" i="2"/>
  <c r="O10" i="2"/>
  <c r="O11" i="2"/>
  <c r="O12" i="2"/>
  <c r="O14" i="2"/>
  <c r="O15" i="2"/>
  <c r="O17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1" i="2"/>
  <c r="O62" i="2"/>
  <c r="O63" i="2"/>
  <c r="O64" i="2"/>
  <c r="O65" i="2"/>
  <c r="O66" i="2"/>
  <c r="O69" i="2"/>
  <c r="O70" i="2"/>
  <c r="O71" i="2"/>
  <c r="O72" i="2"/>
  <c r="O73" i="2"/>
  <c r="O74" i="2"/>
  <c r="O75" i="2"/>
  <c r="O76" i="2"/>
  <c r="O77" i="2"/>
  <c r="O78" i="2"/>
  <c r="O79" i="2"/>
  <c r="O81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2" i="2"/>
  <c r="O103" i="2"/>
  <c r="O104" i="2"/>
  <c r="O105" i="2"/>
  <c r="O106" i="2"/>
  <c r="O107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4" i="2"/>
  <c r="O125" i="2"/>
  <c r="O126" i="2"/>
  <c r="O127" i="2"/>
  <c r="O128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71" i="2"/>
  <c r="O169" i="2"/>
  <c r="O164" i="2"/>
  <c r="O165" i="2"/>
  <c r="O166" i="2"/>
  <c r="O167" i="2"/>
  <c r="O168" i="2"/>
  <c r="O170" i="2"/>
  <c r="O172" i="2"/>
  <c r="O173" i="2"/>
  <c r="O174" i="2"/>
  <c r="O186" i="2"/>
  <c r="O184" i="2"/>
  <c r="O181" i="2"/>
  <c r="O182" i="2"/>
  <c r="O183" i="2"/>
  <c r="O185" i="2"/>
  <c r="O187" i="2"/>
  <c r="N176" i="2"/>
  <c r="M176" i="2"/>
  <c r="I67" i="2"/>
  <c r="I100" i="2"/>
  <c r="I108" i="2"/>
  <c r="I13" i="2"/>
  <c r="I82" i="2"/>
  <c r="I60" i="2"/>
  <c r="I9" i="2"/>
  <c r="I68" i="2"/>
  <c r="I123" i="2"/>
  <c r="I37" i="2"/>
  <c r="I16" i="2"/>
  <c r="I101" i="2"/>
  <c r="I20" i="2"/>
  <c r="I80" i="2"/>
  <c r="I10" i="2"/>
  <c r="I11" i="2"/>
  <c r="I6" i="2"/>
  <c r="I12" i="2"/>
  <c r="I14" i="2"/>
  <c r="I15" i="2"/>
  <c r="I17" i="2"/>
  <c r="I18" i="2"/>
  <c r="I19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8" i="2"/>
  <c r="I39" i="2"/>
  <c r="I40" i="2"/>
  <c r="I41" i="2"/>
  <c r="I42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1" i="2"/>
  <c r="I62" i="2"/>
  <c r="I63" i="2"/>
  <c r="I64" i="2"/>
  <c r="I65" i="2"/>
  <c r="I66" i="2"/>
  <c r="I69" i="2"/>
  <c r="I70" i="2"/>
  <c r="I71" i="2"/>
  <c r="I72" i="2"/>
  <c r="I73" i="2"/>
  <c r="I74" i="2"/>
  <c r="I75" i="2"/>
  <c r="I76" i="2"/>
  <c r="I77" i="2"/>
  <c r="I78" i="2"/>
  <c r="I79" i="2"/>
  <c r="I81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2" i="2"/>
  <c r="I103" i="2"/>
  <c r="I104" i="2"/>
  <c r="I105" i="2"/>
  <c r="I106" i="2"/>
  <c r="I107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4" i="2"/>
  <c r="I125" i="2"/>
  <c r="I126" i="2"/>
  <c r="I127" i="2"/>
  <c r="I128" i="2"/>
  <c r="I133" i="2"/>
  <c r="I134" i="2"/>
  <c r="I135" i="2"/>
  <c r="I136" i="2"/>
  <c r="I137" i="2"/>
  <c r="I138" i="2"/>
  <c r="I140" i="2"/>
  <c r="I141" i="2"/>
  <c r="I142" i="2"/>
  <c r="I144" i="2"/>
  <c r="I145" i="2"/>
  <c r="I146" i="2"/>
  <c r="I147" i="2"/>
  <c r="I148" i="2"/>
  <c r="I149" i="2"/>
  <c r="I150" i="2"/>
  <c r="I151" i="2"/>
  <c r="I152" i="2"/>
  <c r="I154" i="2"/>
  <c r="I155" i="2"/>
  <c r="I156" i="2"/>
  <c r="I157" i="2"/>
  <c r="I171" i="2"/>
  <c r="I169" i="2"/>
  <c r="I164" i="2"/>
  <c r="I165" i="2"/>
  <c r="I166" i="2"/>
  <c r="I167" i="2"/>
  <c r="I168" i="2"/>
  <c r="I170" i="2"/>
  <c r="I172" i="2"/>
  <c r="I173" i="2"/>
  <c r="I174" i="2"/>
  <c r="I182" i="2"/>
  <c r="I183" i="2"/>
  <c r="I184" i="2"/>
  <c r="I185" i="2"/>
  <c r="I186" i="2"/>
  <c r="I187" i="2"/>
  <c r="H130" i="2"/>
  <c r="H161" i="2"/>
  <c r="H176" i="2"/>
  <c r="G130" i="2"/>
  <c r="G161" i="2"/>
  <c r="G176" i="2"/>
  <c r="F6" i="2"/>
  <c r="E130" i="2"/>
  <c r="E161" i="2"/>
  <c r="E176" i="2"/>
  <c r="D130" i="2"/>
  <c r="D161" i="2"/>
  <c r="D176" i="2"/>
  <c r="A189" i="2"/>
  <c r="G123" i="1"/>
  <c r="O90" i="1"/>
  <c r="AW112" i="16" s="1"/>
  <c r="O27" i="1"/>
  <c r="AW31" i="16" s="1"/>
  <c r="L10" i="1" l="1"/>
  <c r="AK12" i="16" s="1"/>
  <c r="Y12" i="16"/>
  <c r="L14" i="1"/>
  <c r="AK17" i="16" s="1"/>
  <c r="Y17" i="16"/>
  <c r="L18" i="1"/>
  <c r="AK22" i="16" s="1"/>
  <c r="Y22" i="16"/>
  <c r="L38" i="1"/>
  <c r="AK49" i="16" s="1"/>
  <c r="Y49" i="16"/>
  <c r="L42" i="1"/>
  <c r="AK53" i="16" s="1"/>
  <c r="Y53" i="16"/>
  <c r="L46" i="1"/>
  <c r="AK57" i="16" s="1"/>
  <c r="Y57" i="16"/>
  <c r="L50" i="1"/>
  <c r="AK61" i="16" s="1"/>
  <c r="Y61" i="16"/>
  <c r="L57" i="1"/>
  <c r="AK69" i="16" s="1"/>
  <c r="Y69" i="16"/>
  <c r="L69" i="1"/>
  <c r="AK84" i="16" s="1"/>
  <c r="Y84" i="16"/>
  <c r="L73" i="1"/>
  <c r="AK94" i="16" s="1"/>
  <c r="Y94" i="16"/>
  <c r="L81" i="1"/>
  <c r="AK103" i="16" s="1"/>
  <c r="Y103" i="16"/>
  <c r="L89" i="1"/>
  <c r="AK111" i="16" s="1"/>
  <c r="Y111" i="16"/>
  <c r="L105" i="1"/>
  <c r="AK129" i="16" s="1"/>
  <c r="Y129" i="16"/>
  <c r="L109" i="1"/>
  <c r="AK133" i="16" s="1"/>
  <c r="Y133" i="16"/>
  <c r="L113" i="1"/>
  <c r="AK138" i="16" s="1"/>
  <c r="Y138" i="16"/>
  <c r="L117" i="1"/>
  <c r="AK145" i="16" s="1"/>
  <c r="Y145" i="16"/>
  <c r="L130" i="1"/>
  <c r="AK169" i="16" s="1"/>
  <c r="Y169" i="16"/>
  <c r="L144" i="1"/>
  <c r="AK191" i="16" s="1"/>
  <c r="Y191" i="16"/>
  <c r="L148" i="1"/>
  <c r="AK197" i="16" s="1"/>
  <c r="Y197" i="16"/>
  <c r="L161" i="1"/>
  <c r="AK216" i="16" s="1"/>
  <c r="Y216" i="16"/>
  <c r="L170" i="1"/>
  <c r="AK225" i="16" s="1"/>
  <c r="Y225" i="16"/>
  <c r="L8" i="1"/>
  <c r="AK10" i="16" s="1"/>
  <c r="Y10" i="16"/>
  <c r="L12" i="1"/>
  <c r="AK15" i="16" s="1"/>
  <c r="Y15" i="16"/>
  <c r="L16" i="1"/>
  <c r="AK19" i="16" s="1"/>
  <c r="Y19" i="16"/>
  <c r="L24" i="1"/>
  <c r="AK28" i="16" s="1"/>
  <c r="Y28" i="16"/>
  <c r="L28" i="1"/>
  <c r="AK32" i="16" s="1"/>
  <c r="Y32" i="16"/>
  <c r="L36" i="1"/>
  <c r="AK46" i="16" s="1"/>
  <c r="Y46" i="16"/>
  <c r="L40" i="1"/>
  <c r="AK51" i="16" s="1"/>
  <c r="Y51" i="16"/>
  <c r="L44" i="1"/>
  <c r="AK55" i="16" s="1"/>
  <c r="Y55" i="16"/>
  <c r="L48" i="1"/>
  <c r="AK59" i="16" s="1"/>
  <c r="Y59" i="16"/>
  <c r="L55" i="1"/>
  <c r="AK67" i="16" s="1"/>
  <c r="Y67" i="16"/>
  <c r="L63" i="1"/>
  <c r="AK76" i="16" s="1"/>
  <c r="Y76" i="16"/>
  <c r="L67" i="1"/>
  <c r="AK80" i="16" s="1"/>
  <c r="Y80" i="16"/>
  <c r="L71" i="1"/>
  <c r="AK90" i="16" s="1"/>
  <c r="Y90" i="16"/>
  <c r="L83" i="1"/>
  <c r="AK105" i="16" s="1"/>
  <c r="Y105" i="16"/>
  <c r="L91" i="1"/>
  <c r="AK113" i="16" s="1"/>
  <c r="Y113" i="16"/>
  <c r="L103" i="1"/>
  <c r="AK127" i="16" s="1"/>
  <c r="Y127" i="16"/>
  <c r="L107" i="1"/>
  <c r="AK131" i="16" s="1"/>
  <c r="Y131" i="16"/>
  <c r="L111" i="1"/>
  <c r="AK136" i="16" s="1"/>
  <c r="Y136" i="16"/>
  <c r="L115" i="1"/>
  <c r="AK141" i="16" s="1"/>
  <c r="Y141" i="16"/>
  <c r="L119" i="1"/>
  <c r="AK147" i="16" s="1"/>
  <c r="Y147" i="16"/>
  <c r="L138" i="1"/>
  <c r="AK184" i="16" s="1"/>
  <c r="Y184" i="16"/>
  <c r="L146" i="1"/>
  <c r="AK193" i="16" s="1"/>
  <c r="Y193" i="16"/>
  <c r="L172" i="1"/>
  <c r="AK228" i="16" s="1"/>
  <c r="Y228" i="16"/>
  <c r="L9" i="1"/>
  <c r="AK11" i="16" s="1"/>
  <c r="Y11" i="16"/>
  <c r="L13" i="1"/>
  <c r="AK16" i="16" s="1"/>
  <c r="Y16" i="16"/>
  <c r="L17" i="1"/>
  <c r="AK21" i="16" s="1"/>
  <c r="Y21" i="16"/>
  <c r="L29" i="1"/>
  <c r="AK33" i="16" s="1"/>
  <c r="Y33" i="16"/>
  <c r="L33" i="1"/>
  <c r="AK39" i="16" s="1"/>
  <c r="Y39" i="16"/>
  <c r="L37" i="1"/>
  <c r="AK48" i="16" s="1"/>
  <c r="Y48" i="16"/>
  <c r="L49" i="1"/>
  <c r="AK60" i="16" s="1"/>
  <c r="Y60" i="16"/>
  <c r="L120" i="1"/>
  <c r="AK64" i="16" s="1"/>
  <c r="Y64" i="16"/>
  <c r="L56" i="1"/>
  <c r="AK68" i="16" s="1"/>
  <c r="Y68" i="16"/>
  <c r="L64" i="1"/>
  <c r="AK77" i="16" s="1"/>
  <c r="Y77" i="16"/>
  <c r="L80" i="1"/>
  <c r="AK102" i="16" s="1"/>
  <c r="Y102" i="16"/>
  <c r="L84" i="1"/>
  <c r="AK106" i="16" s="1"/>
  <c r="Y106" i="16"/>
  <c r="L92" i="1"/>
  <c r="AK114" i="16" s="1"/>
  <c r="Y114" i="16"/>
  <c r="L100" i="1"/>
  <c r="AK124" i="16" s="1"/>
  <c r="Y124" i="16"/>
  <c r="L104" i="1"/>
  <c r="AK128" i="16" s="1"/>
  <c r="Y128" i="16"/>
  <c r="L108" i="1"/>
  <c r="AK132" i="16" s="1"/>
  <c r="Y132" i="16"/>
  <c r="L112" i="1"/>
  <c r="AK137" i="16" s="1"/>
  <c r="Y137" i="16"/>
  <c r="L116" i="1"/>
  <c r="AK143" i="16" s="1"/>
  <c r="Y143" i="16"/>
  <c r="L121" i="1"/>
  <c r="AK148" i="16" s="1"/>
  <c r="Y148" i="16"/>
  <c r="L129" i="1"/>
  <c r="AK164" i="16" s="1"/>
  <c r="Y164" i="16"/>
  <c r="L135" i="1"/>
  <c r="AK181" i="16" s="1"/>
  <c r="Y181" i="16"/>
  <c r="L139" i="1"/>
  <c r="AK185" i="16" s="1"/>
  <c r="Y185" i="16"/>
  <c r="L160" i="1"/>
  <c r="AK212" i="16" s="1"/>
  <c r="Y212" i="16"/>
  <c r="L169" i="1"/>
  <c r="AK224" i="16" s="1"/>
  <c r="Y224" i="16"/>
  <c r="L173" i="1"/>
  <c r="AK229" i="16" s="1"/>
  <c r="Y229" i="16"/>
  <c r="L30" i="1"/>
  <c r="AK34" i="16" s="1"/>
  <c r="Y34" i="16"/>
  <c r="L53" i="1"/>
  <c r="AK65" i="16" s="1"/>
  <c r="Y65" i="16"/>
  <c r="L65" i="1"/>
  <c r="AK78" i="16" s="1"/>
  <c r="Y78" i="16"/>
  <c r="L85" i="1"/>
  <c r="AK107" i="16" s="1"/>
  <c r="Y107" i="16"/>
  <c r="L136" i="1"/>
  <c r="AK182" i="16" s="1"/>
  <c r="Y182" i="16"/>
  <c r="L11" i="1"/>
  <c r="AK14" i="16" s="1"/>
  <c r="Y14" i="16"/>
  <c r="L15" i="1"/>
  <c r="AK18" i="16" s="1"/>
  <c r="Y18" i="16"/>
  <c r="L19" i="1"/>
  <c r="AK23" i="16" s="1"/>
  <c r="Y23" i="16"/>
  <c r="L27" i="1"/>
  <c r="AK31" i="16" s="1"/>
  <c r="Y31" i="16"/>
  <c r="L35" i="1"/>
  <c r="AK45" i="16" s="1"/>
  <c r="Y45" i="16"/>
  <c r="L47" i="1"/>
  <c r="AK58" i="16" s="1"/>
  <c r="Y58" i="16"/>
  <c r="L51" i="1"/>
  <c r="AK62" i="16" s="1"/>
  <c r="Y62" i="16"/>
  <c r="L54" i="1"/>
  <c r="AK66" i="16" s="1"/>
  <c r="Y66" i="16"/>
  <c r="L58" i="1"/>
  <c r="AK70" i="16" s="1"/>
  <c r="Y70" i="16"/>
  <c r="L62" i="1"/>
  <c r="AK75" i="16" s="1"/>
  <c r="Y75" i="16"/>
  <c r="L66" i="1"/>
  <c r="AK79" i="16" s="1"/>
  <c r="Y79" i="16"/>
  <c r="L70" i="1"/>
  <c r="AK87" i="16" s="1"/>
  <c r="Y87" i="16"/>
  <c r="L78" i="1"/>
  <c r="AK100" i="16" s="1"/>
  <c r="Y100" i="16"/>
  <c r="L82" i="1"/>
  <c r="AK104" i="16" s="1"/>
  <c r="Y104" i="16"/>
  <c r="L98" i="1"/>
  <c r="AK122" i="16" s="1"/>
  <c r="Y122" i="16"/>
  <c r="L102" i="1"/>
  <c r="AK126" i="16" s="1"/>
  <c r="Y126" i="16"/>
  <c r="L106" i="1"/>
  <c r="AK130" i="16" s="1"/>
  <c r="Y130" i="16"/>
  <c r="L118" i="1"/>
  <c r="AK146" i="16" s="1"/>
  <c r="Y146" i="16"/>
  <c r="L127" i="1"/>
  <c r="AK159" i="16" s="1"/>
  <c r="Y159" i="16"/>
  <c r="L137" i="1"/>
  <c r="AK183" i="16" s="1"/>
  <c r="Y183" i="16"/>
  <c r="L141" i="1"/>
  <c r="AK187" i="16" s="1"/>
  <c r="Y187" i="16"/>
  <c r="L145" i="1"/>
  <c r="AK192" i="16" s="1"/>
  <c r="Y192" i="16"/>
  <c r="L153" i="1"/>
  <c r="AK202" i="16" s="1"/>
  <c r="Y202" i="16"/>
  <c r="L157" i="1"/>
  <c r="AK207" i="16" s="1"/>
  <c r="Y207" i="16"/>
  <c r="L167" i="1"/>
  <c r="AK222" i="16" s="1"/>
  <c r="Y222" i="16"/>
  <c r="L171" i="1"/>
  <c r="AK226" i="16" s="1"/>
  <c r="Y226" i="16"/>
  <c r="L168" i="1"/>
  <c r="AK223" i="16" s="1"/>
  <c r="Y223" i="16"/>
  <c r="L159" i="1"/>
  <c r="AK211" i="16" s="1"/>
  <c r="Y211" i="16"/>
  <c r="L156" i="1"/>
  <c r="AK205" i="16" s="1"/>
  <c r="Y205" i="16"/>
  <c r="L155" i="1"/>
  <c r="AK204" i="16" s="1"/>
  <c r="Y204" i="16"/>
  <c r="L154" i="1"/>
  <c r="AK203" i="16" s="1"/>
  <c r="Y203" i="16"/>
  <c r="L147" i="1"/>
  <c r="AK194" i="16" s="1"/>
  <c r="Y194" i="16"/>
  <c r="L143" i="1"/>
  <c r="AK189" i="16" s="1"/>
  <c r="Y189" i="16"/>
  <c r="L142" i="1"/>
  <c r="AK188" i="16" s="1"/>
  <c r="Y188" i="16"/>
  <c r="L140" i="1"/>
  <c r="AK186" i="16" s="1"/>
  <c r="Y186" i="16"/>
  <c r="L133" i="1"/>
  <c r="AK175" i="16" s="1"/>
  <c r="Y175" i="16"/>
  <c r="L132" i="1"/>
  <c r="AK174" i="16" s="1"/>
  <c r="Y174" i="16"/>
  <c r="L128" i="1"/>
  <c r="AK162" i="16" s="1"/>
  <c r="Y162" i="16"/>
  <c r="L126" i="1"/>
  <c r="AK154" i="16" s="1"/>
  <c r="Y154" i="16"/>
  <c r="L114" i="1"/>
  <c r="AK140" i="16" s="1"/>
  <c r="Y140" i="16"/>
  <c r="L110" i="1"/>
  <c r="AK134" i="16" s="1"/>
  <c r="Y134" i="16"/>
  <c r="L101" i="1"/>
  <c r="AK125" i="16" s="1"/>
  <c r="Y125" i="16"/>
  <c r="L99" i="1"/>
  <c r="AK123" i="16" s="1"/>
  <c r="Y123" i="16"/>
  <c r="L97" i="1"/>
  <c r="AK121" i="16" s="1"/>
  <c r="Y121" i="16"/>
  <c r="L96" i="1"/>
  <c r="AK120" i="16" s="1"/>
  <c r="Y120" i="16"/>
  <c r="L95" i="1"/>
  <c r="AK119" i="16" s="1"/>
  <c r="Y119" i="16"/>
  <c r="L94" i="1"/>
  <c r="AK117" i="16" s="1"/>
  <c r="Y117" i="16"/>
  <c r="L93" i="1"/>
  <c r="AK115" i="16" s="1"/>
  <c r="Y115" i="16"/>
  <c r="L90" i="1"/>
  <c r="AK112" i="16" s="1"/>
  <c r="Y112" i="16"/>
  <c r="L88" i="1"/>
  <c r="AK110" i="16" s="1"/>
  <c r="Y110" i="16"/>
  <c r="L87" i="1"/>
  <c r="AK109" i="16" s="1"/>
  <c r="Y109" i="16"/>
  <c r="L86" i="1"/>
  <c r="AK108" i="16" s="1"/>
  <c r="Y108" i="16"/>
  <c r="L77" i="1"/>
  <c r="AK99" i="16" s="1"/>
  <c r="Y99" i="16"/>
  <c r="L76" i="1"/>
  <c r="AK98" i="16" s="1"/>
  <c r="Y98" i="16"/>
  <c r="L75" i="1"/>
  <c r="AK97" i="16" s="1"/>
  <c r="Y97" i="16"/>
  <c r="L74" i="1"/>
  <c r="AK95" i="16" s="1"/>
  <c r="Y95" i="16"/>
  <c r="L72" i="1"/>
  <c r="AK93" i="16" s="1"/>
  <c r="Y93" i="16"/>
  <c r="L68" i="1"/>
  <c r="AK81" i="16" s="1"/>
  <c r="Y81" i="16"/>
  <c r="L61" i="1"/>
  <c r="AK73" i="16" s="1"/>
  <c r="Y73" i="16"/>
  <c r="L60" i="1"/>
  <c r="AK72" i="16" s="1"/>
  <c r="Y72" i="16"/>
  <c r="L59" i="1"/>
  <c r="AK71" i="16" s="1"/>
  <c r="Y71" i="16"/>
  <c r="L45" i="1"/>
  <c r="AK56" i="16" s="1"/>
  <c r="Y56" i="16"/>
  <c r="L43" i="1"/>
  <c r="AK54" i="16" s="1"/>
  <c r="Y54" i="16"/>
  <c r="L41" i="1"/>
  <c r="AK52" i="16" s="1"/>
  <c r="Y52" i="16"/>
  <c r="L39" i="1"/>
  <c r="AK50" i="16" s="1"/>
  <c r="Y50" i="16"/>
  <c r="L32" i="1"/>
  <c r="AK36" i="16" s="1"/>
  <c r="Y36" i="16"/>
  <c r="L31" i="1"/>
  <c r="AK35" i="16" s="1"/>
  <c r="Y35" i="16"/>
  <c r="L26" i="1"/>
  <c r="AK30" i="16" s="1"/>
  <c r="Y30" i="16"/>
  <c r="L25" i="1"/>
  <c r="AK29" i="16" s="1"/>
  <c r="Y29" i="16"/>
  <c r="L23" i="1"/>
  <c r="AK27" i="16" s="1"/>
  <c r="Y27" i="16"/>
  <c r="L22" i="1"/>
  <c r="AK26" i="16" s="1"/>
  <c r="Y26" i="16"/>
  <c r="L21" i="1"/>
  <c r="AK25" i="16" s="1"/>
  <c r="Y25" i="16"/>
  <c r="L20" i="1"/>
  <c r="AK24" i="16" s="1"/>
  <c r="Y24" i="16"/>
  <c r="P155" i="1"/>
  <c r="P169" i="1"/>
  <c r="P135" i="1"/>
  <c r="P143" i="1"/>
  <c r="P8" i="1"/>
  <c r="P12" i="1"/>
  <c r="Q12" i="1"/>
  <c r="P20" i="1"/>
  <c r="P29" i="1"/>
  <c r="P41" i="1"/>
  <c r="P57" i="1"/>
  <c r="P65" i="1"/>
  <c r="P77" i="1"/>
  <c r="P86" i="1"/>
  <c r="P92" i="1"/>
  <c r="P100" i="1"/>
  <c r="P104" i="1"/>
  <c r="Q104" i="1"/>
  <c r="P108" i="1"/>
  <c r="P111" i="1"/>
  <c r="P114" i="1"/>
  <c r="Q158" i="1"/>
  <c r="P170" i="1"/>
  <c r="P128" i="1"/>
  <c r="P136" i="1"/>
  <c r="P147" i="1"/>
  <c r="P13" i="1"/>
  <c r="P21" i="1"/>
  <c r="P30" i="1"/>
  <c r="P38" i="1"/>
  <c r="Q38" i="1"/>
  <c r="P46" i="1"/>
  <c r="P54" i="1"/>
  <c r="P62" i="1"/>
  <c r="P70" i="1"/>
  <c r="Q70" i="1"/>
  <c r="P87" i="1"/>
  <c r="P97" i="1"/>
  <c r="P105" i="1"/>
  <c r="P118" i="1"/>
  <c r="P153" i="1"/>
  <c r="P159" i="1"/>
  <c r="P167" i="1"/>
  <c r="P171" i="1"/>
  <c r="P126" i="1"/>
  <c r="P129" i="1"/>
  <c r="P133" i="1"/>
  <c r="P137" i="1"/>
  <c r="P141" i="1"/>
  <c r="P144" i="1"/>
  <c r="P121" i="1"/>
  <c r="P10" i="1"/>
  <c r="Q10" i="1"/>
  <c r="P14" i="1"/>
  <c r="Q14" i="1"/>
  <c r="P18" i="1"/>
  <c r="Q18" i="1"/>
  <c r="P22" i="1"/>
  <c r="P26" i="1"/>
  <c r="P31" i="1"/>
  <c r="P35" i="1"/>
  <c r="P39" i="1"/>
  <c r="P43" i="1"/>
  <c r="P47" i="1"/>
  <c r="P51" i="1"/>
  <c r="P55" i="1"/>
  <c r="P59" i="1"/>
  <c r="Q59" i="1"/>
  <c r="P63" i="1"/>
  <c r="Q63" i="1"/>
  <c r="P67" i="1"/>
  <c r="Q67" i="1"/>
  <c r="P71" i="1"/>
  <c r="Q71" i="1"/>
  <c r="P75" i="1"/>
  <c r="Q75" i="1"/>
  <c r="P79" i="1"/>
  <c r="Q79" i="1"/>
  <c r="P84" i="1"/>
  <c r="P89" i="1"/>
  <c r="P94" i="1"/>
  <c r="Q94" i="1"/>
  <c r="P98" i="1"/>
  <c r="P102" i="1"/>
  <c r="P106" i="1"/>
  <c r="P110" i="1"/>
  <c r="P113" i="1"/>
  <c r="P119" i="1"/>
  <c r="Q119" i="1"/>
  <c r="P27" i="1"/>
  <c r="P174" i="1"/>
  <c r="Q174" i="1"/>
  <c r="Q131" i="1"/>
  <c r="P139" i="1"/>
  <c r="Q139" i="1"/>
  <c r="P146" i="1"/>
  <c r="Q146" i="1"/>
  <c r="P16" i="1"/>
  <c r="Q16" i="1"/>
  <c r="P24" i="1"/>
  <c r="Q24" i="1"/>
  <c r="P33" i="1"/>
  <c r="P37" i="1"/>
  <c r="P45" i="1"/>
  <c r="P49" i="1"/>
  <c r="P53" i="1"/>
  <c r="P61" i="1"/>
  <c r="P73" i="1"/>
  <c r="P82" i="1"/>
  <c r="Q82" i="1"/>
  <c r="P96" i="1"/>
  <c r="P117" i="1"/>
  <c r="P90" i="1"/>
  <c r="P161" i="1"/>
  <c r="P148" i="1"/>
  <c r="P132" i="1"/>
  <c r="P140" i="1"/>
  <c r="P9" i="1"/>
  <c r="Q9" i="1"/>
  <c r="P17" i="1"/>
  <c r="P25" i="1"/>
  <c r="P34" i="1"/>
  <c r="P42" i="1"/>
  <c r="P50" i="1"/>
  <c r="Q50" i="1"/>
  <c r="P58" i="1"/>
  <c r="P66" i="1"/>
  <c r="P74" i="1"/>
  <c r="P78" i="1"/>
  <c r="Q78" i="1"/>
  <c r="P83" i="1"/>
  <c r="P93" i="1"/>
  <c r="P101" i="1"/>
  <c r="P109" i="1"/>
  <c r="P112" i="1"/>
  <c r="P115" i="1"/>
  <c r="P154" i="1"/>
  <c r="P160" i="1"/>
  <c r="P168" i="1"/>
  <c r="P127" i="1"/>
  <c r="P130" i="1"/>
  <c r="Q134" i="1"/>
  <c r="P138" i="1"/>
  <c r="Q138" i="1"/>
  <c r="P142" i="1"/>
  <c r="P145" i="1"/>
  <c r="Q7" i="1"/>
  <c r="P11" i="1"/>
  <c r="P15" i="1"/>
  <c r="P19" i="1"/>
  <c r="P23" i="1"/>
  <c r="P28" i="1"/>
  <c r="P32" i="1"/>
  <c r="P36" i="1"/>
  <c r="P40" i="1"/>
  <c r="P44" i="1"/>
  <c r="P48" i="1"/>
  <c r="P52" i="1"/>
  <c r="Q52" i="1"/>
  <c r="P56" i="1"/>
  <c r="P60" i="1"/>
  <c r="P64" i="1"/>
  <c r="P68" i="1"/>
  <c r="P72" i="1"/>
  <c r="P76" i="1"/>
  <c r="P81" i="1"/>
  <c r="P85" i="1"/>
  <c r="P91" i="1"/>
  <c r="P95" i="1"/>
  <c r="Q95" i="1"/>
  <c r="P99" i="1"/>
  <c r="P103" i="1"/>
  <c r="P107" i="1"/>
  <c r="P116" i="1"/>
  <c r="P120" i="1"/>
  <c r="L34" i="1"/>
  <c r="AK40" i="16" s="1"/>
  <c r="P131" i="1"/>
  <c r="P134" i="1"/>
  <c r="I189" i="2"/>
  <c r="O189" i="2"/>
  <c r="P172" i="1"/>
  <c r="P69" i="1"/>
  <c r="P158" i="1"/>
  <c r="P7" i="1"/>
  <c r="K176" i="1"/>
  <c r="E205" i="1" s="1"/>
  <c r="F205" i="1" s="1"/>
  <c r="O88" i="1"/>
  <c r="AW110" i="16" s="1"/>
  <c r="O157" i="1"/>
  <c r="AW207" i="16" s="1"/>
  <c r="O80" i="1"/>
  <c r="AW102" i="16" s="1"/>
  <c r="R135" i="2"/>
  <c r="R76" i="2"/>
  <c r="R80" i="2"/>
  <c r="R84" i="2"/>
  <c r="R88" i="2"/>
  <c r="R92" i="2"/>
  <c r="R96" i="2"/>
  <c r="R108" i="2"/>
  <c r="R112" i="2"/>
  <c r="R124" i="2"/>
  <c r="R128" i="2"/>
  <c r="R138" i="2"/>
  <c r="R147" i="2"/>
  <c r="R151" i="2"/>
  <c r="R155" i="2"/>
  <c r="R172" i="2"/>
  <c r="R173" i="2"/>
  <c r="A200" i="2"/>
  <c r="R23" i="2"/>
  <c r="R29" i="2"/>
  <c r="R166" i="2"/>
  <c r="R120" i="2"/>
  <c r="R116" i="2"/>
  <c r="R73" i="2"/>
  <c r="R53" i="2"/>
  <c r="R27" i="2"/>
  <c r="R169" i="2"/>
  <c r="R144" i="2"/>
  <c r="E195" i="1"/>
  <c r="E197" i="1"/>
  <c r="R104" i="2"/>
  <c r="R100" i="2"/>
  <c r="K150" i="1"/>
  <c r="E203" i="1" s="1"/>
  <c r="F203" i="1" s="1"/>
  <c r="F198" i="2"/>
  <c r="N191" i="2"/>
  <c r="H211" i="1"/>
  <c r="O130" i="2"/>
  <c r="F196" i="1"/>
  <c r="R165" i="2"/>
  <c r="R168" i="2"/>
  <c r="R171" i="2"/>
  <c r="R31" i="2"/>
  <c r="R32" i="2"/>
  <c r="R34" i="2"/>
  <c r="R61" i="2"/>
  <c r="R69" i="2"/>
  <c r="M191" i="2"/>
  <c r="Q176" i="2"/>
  <c r="R7" i="2"/>
  <c r="R11" i="2"/>
  <c r="R13" i="2"/>
  <c r="R16" i="2"/>
  <c r="R18" i="2"/>
  <c r="R39" i="2"/>
  <c r="R43" i="2"/>
  <c r="R45" i="2"/>
  <c r="R47" i="2"/>
  <c r="R49" i="2"/>
  <c r="R51" i="2"/>
  <c r="Q161" i="2"/>
  <c r="O161" i="2"/>
  <c r="R15" i="2"/>
  <c r="R77" i="2"/>
  <c r="R81" i="2"/>
  <c r="R85" i="2"/>
  <c r="R89" i="2"/>
  <c r="R93" i="2"/>
  <c r="R97" i="2"/>
  <c r="R101" i="2"/>
  <c r="R105" i="2"/>
  <c r="R109" i="2"/>
  <c r="R113" i="2"/>
  <c r="R119" i="2"/>
  <c r="R123" i="2"/>
  <c r="R127" i="2"/>
  <c r="R134" i="2"/>
  <c r="R137" i="2"/>
  <c r="R141" i="2"/>
  <c r="R146" i="2"/>
  <c r="R150" i="2"/>
  <c r="R154" i="2"/>
  <c r="R158" i="2"/>
  <c r="R60" i="2"/>
  <c r="R10" i="2"/>
  <c r="R19" i="2"/>
  <c r="R21" i="2"/>
  <c r="R24" i="2"/>
  <c r="R26" i="2"/>
  <c r="R35" i="2"/>
  <c r="R37" i="2"/>
  <c r="R40" i="2"/>
  <c r="R42" i="2"/>
  <c r="R62" i="2"/>
  <c r="R64" i="2"/>
  <c r="R66" i="2"/>
  <c r="R68" i="2"/>
  <c r="R159" i="2"/>
  <c r="R181" i="2"/>
  <c r="R185" i="2"/>
  <c r="R182" i="2"/>
  <c r="R186" i="2"/>
  <c r="I176" i="2"/>
  <c r="H191" i="2"/>
  <c r="I161" i="2"/>
  <c r="R54" i="2"/>
  <c r="R56" i="2"/>
  <c r="R58" i="2"/>
  <c r="I130" i="2"/>
  <c r="R63" i="2"/>
  <c r="R65" i="2"/>
  <c r="R67" i="2"/>
  <c r="R71" i="2"/>
  <c r="G191" i="2"/>
  <c r="R6" i="2"/>
  <c r="R9" i="2"/>
  <c r="R12" i="2"/>
  <c r="R14" i="2"/>
  <c r="R17" i="2"/>
  <c r="R20" i="2"/>
  <c r="R22" i="2"/>
  <c r="R25" i="2"/>
  <c r="R28" i="2"/>
  <c r="R30" i="2"/>
  <c r="R33" i="2"/>
  <c r="R36" i="2"/>
  <c r="R38" i="2"/>
  <c r="R41" i="2"/>
  <c r="R44" i="2"/>
  <c r="R46" i="2"/>
  <c r="R48" i="2"/>
  <c r="R50" i="2"/>
  <c r="R52" i="2"/>
  <c r="R55" i="2"/>
  <c r="R57" i="2"/>
  <c r="R59" i="2"/>
  <c r="R70" i="2"/>
  <c r="R72" i="2"/>
  <c r="R184" i="2"/>
  <c r="R187" i="2"/>
  <c r="F176" i="2"/>
  <c r="P176" i="2"/>
  <c r="R164" i="2"/>
  <c r="R167" i="2"/>
  <c r="R170" i="2"/>
  <c r="F161" i="2"/>
  <c r="R139" i="2"/>
  <c r="R143" i="2"/>
  <c r="R149" i="2"/>
  <c r="R152" i="2"/>
  <c r="R157" i="2"/>
  <c r="F197" i="2"/>
  <c r="R133" i="2"/>
  <c r="R136" i="2"/>
  <c r="R140" i="2"/>
  <c r="R142" i="2"/>
  <c r="R145" i="2"/>
  <c r="R148" i="2"/>
  <c r="R153" i="2"/>
  <c r="R156" i="2"/>
  <c r="R75" i="2"/>
  <c r="R78" i="2"/>
  <c r="R83" i="2"/>
  <c r="R86" i="2"/>
  <c r="R91" i="2"/>
  <c r="R94" i="2"/>
  <c r="R99" i="2"/>
  <c r="R102" i="2"/>
  <c r="R107" i="2"/>
  <c r="R110" i="2"/>
  <c r="R115" i="2"/>
  <c r="R118" i="2"/>
  <c r="R121" i="2"/>
  <c r="R126" i="2"/>
  <c r="R74" i="2"/>
  <c r="R79" i="2"/>
  <c r="R82" i="2"/>
  <c r="R87" i="2"/>
  <c r="R90" i="2"/>
  <c r="R95" i="2"/>
  <c r="R98" i="2"/>
  <c r="R103" i="2"/>
  <c r="R106" i="2"/>
  <c r="R111" i="2"/>
  <c r="R114" i="2"/>
  <c r="R117" i="2"/>
  <c r="R122" i="2"/>
  <c r="R125" i="2"/>
  <c r="F130" i="2"/>
  <c r="P130" i="2"/>
  <c r="E191" i="2"/>
  <c r="Q130" i="2"/>
  <c r="R180" i="2"/>
  <c r="P161" i="2"/>
  <c r="F196" i="2"/>
  <c r="D200" i="2"/>
  <c r="D191" i="2"/>
  <c r="O176" i="2"/>
  <c r="E199" i="2"/>
  <c r="F197" i="1"/>
  <c r="F195" i="1"/>
  <c r="A198" i="1"/>
  <c r="E196" i="1"/>
  <c r="F163" i="1"/>
  <c r="M150" i="1"/>
  <c r="K163" i="1"/>
  <c r="E204" i="1" s="1"/>
  <c r="F204" i="1" s="1"/>
  <c r="N163" i="1"/>
  <c r="N150" i="1"/>
  <c r="H178" i="1"/>
  <c r="H180" i="1" s="1"/>
  <c r="G178" i="1"/>
  <c r="G180" i="1" s="1"/>
  <c r="J178" i="1"/>
  <c r="J180" i="1" s="1"/>
  <c r="K123" i="1"/>
  <c r="E202" i="1" s="1"/>
  <c r="F202" i="1" s="1"/>
  <c r="D198" i="1"/>
  <c r="O150" i="1"/>
  <c r="M163" i="1"/>
  <c r="O156" i="1"/>
  <c r="AW205" i="16" s="1"/>
  <c r="F123" i="1"/>
  <c r="Q103" i="1" l="1"/>
  <c r="R103" i="1" s="1"/>
  <c r="Q85" i="1"/>
  <c r="Q56" i="1"/>
  <c r="Q130" i="1"/>
  <c r="Q160" i="1"/>
  <c r="R160" i="1" s="1"/>
  <c r="Q66" i="1"/>
  <c r="Q132" i="1"/>
  <c r="Q49" i="1"/>
  <c r="Q102" i="1"/>
  <c r="R102" i="1" s="1"/>
  <c r="Q51" i="1"/>
  <c r="Q47" i="1"/>
  <c r="Q35" i="1"/>
  <c r="Q144" i="1"/>
  <c r="Q54" i="1"/>
  <c r="Q111" i="1"/>
  <c r="Q92" i="1"/>
  <c r="Q69" i="1"/>
  <c r="R69" i="1" s="1"/>
  <c r="Q29" i="1"/>
  <c r="Q143" i="1"/>
  <c r="Q155" i="1"/>
  <c r="Q40" i="1"/>
  <c r="Q28" i="1"/>
  <c r="Q15" i="1"/>
  <c r="R15" i="1" s="1"/>
  <c r="Q145" i="1"/>
  <c r="Q101" i="1"/>
  <c r="Q27" i="1"/>
  <c r="Q89" i="1"/>
  <c r="R89" i="1" s="1"/>
  <c r="Q97" i="1"/>
  <c r="R97" i="1" s="1"/>
  <c r="Q136" i="1"/>
  <c r="R136" i="1" s="1"/>
  <c r="Q108" i="1"/>
  <c r="Q100" i="1"/>
  <c r="Q57" i="1"/>
  <c r="R57" i="1" s="1"/>
  <c r="Q8" i="1"/>
  <c r="Q116" i="1"/>
  <c r="Q45" i="1"/>
  <c r="Q137" i="1"/>
  <c r="R137" i="1" s="1"/>
  <c r="Q13" i="1"/>
  <c r="R13" i="1" s="1"/>
  <c r="Q91" i="1"/>
  <c r="Q48" i="1"/>
  <c r="Q172" i="1"/>
  <c r="R172" i="1" s="1"/>
  <c r="Q109" i="1"/>
  <c r="Q74" i="1"/>
  <c r="Q117" i="1"/>
  <c r="R117" i="1" s="1"/>
  <c r="Q171" i="1"/>
  <c r="R171" i="1" s="1"/>
  <c r="Q62" i="1"/>
  <c r="R62" i="1" s="1"/>
  <c r="Q46" i="1"/>
  <c r="Q30" i="1"/>
  <c r="Q169" i="1"/>
  <c r="Q120" i="1"/>
  <c r="R120" i="1" s="1"/>
  <c r="Q107" i="1"/>
  <c r="Q76" i="1"/>
  <c r="Q64" i="1"/>
  <c r="R64" i="1" s="1"/>
  <c r="Q115" i="1"/>
  <c r="Q161" i="1"/>
  <c r="Q73" i="1"/>
  <c r="Q37" i="1"/>
  <c r="R37" i="1" s="1"/>
  <c r="Q84" i="1"/>
  <c r="R84" i="1" s="1"/>
  <c r="Q26" i="1"/>
  <c r="Q129" i="1"/>
  <c r="Q65" i="1"/>
  <c r="R65" i="1" s="1"/>
  <c r="Q25" i="1"/>
  <c r="R25" i="1" s="1"/>
  <c r="Q110" i="1"/>
  <c r="R110" i="1" s="1"/>
  <c r="Q32" i="1"/>
  <c r="R32" i="1" s="1"/>
  <c r="Q23" i="1"/>
  <c r="R23" i="1" s="1"/>
  <c r="Q43" i="1"/>
  <c r="R43" i="1" s="1"/>
  <c r="Q118" i="1"/>
  <c r="R118" i="1" s="1"/>
  <c r="Q68" i="1"/>
  <c r="R68" i="1" s="1"/>
  <c r="Q142" i="1"/>
  <c r="R142" i="1" s="1"/>
  <c r="Q93" i="1"/>
  <c r="R93" i="1" s="1"/>
  <c r="Q133" i="1"/>
  <c r="R133" i="1" s="1"/>
  <c r="Q159" i="1"/>
  <c r="R159" i="1" s="1"/>
  <c r="Q147" i="1"/>
  <c r="R147" i="1" s="1"/>
  <c r="Q128" i="1"/>
  <c r="R128" i="1" s="1"/>
  <c r="Q114" i="1"/>
  <c r="R114" i="1" s="1"/>
  <c r="Q86" i="1"/>
  <c r="R86" i="1" s="1"/>
  <c r="AK232" i="16"/>
  <c r="E25" i="3" s="1"/>
  <c r="Q21" i="1"/>
  <c r="R21" i="1" s="1"/>
  <c r="Q99" i="1"/>
  <c r="R99" i="1" s="1"/>
  <c r="Q81" i="1"/>
  <c r="R81" i="1" s="1"/>
  <c r="Q72" i="1"/>
  <c r="Q168" i="1"/>
  <c r="R168" i="1" s="1"/>
  <c r="Q154" i="1"/>
  <c r="R154" i="1" s="1"/>
  <c r="Q112" i="1"/>
  <c r="Q83" i="1"/>
  <c r="R83" i="1" s="1"/>
  <c r="Q58" i="1"/>
  <c r="R58" i="1" s="1"/>
  <c r="Q42" i="1"/>
  <c r="R42" i="1" s="1"/>
  <c r="Q53" i="1"/>
  <c r="R53" i="1" s="1"/>
  <c r="Q33" i="1"/>
  <c r="R33" i="1" s="1"/>
  <c r="Q41" i="1"/>
  <c r="R41" i="1" s="1"/>
  <c r="Q20" i="1"/>
  <c r="R20" i="1" s="1"/>
  <c r="Q135" i="1"/>
  <c r="R135" i="1" s="1"/>
  <c r="Q44" i="1"/>
  <c r="R44" i="1" s="1"/>
  <c r="Q36" i="1"/>
  <c r="R36" i="1" s="1"/>
  <c r="Q19" i="1"/>
  <c r="R19" i="1" s="1"/>
  <c r="Q11" i="1"/>
  <c r="R11" i="1" s="1"/>
  <c r="Q127" i="1"/>
  <c r="Q17" i="1"/>
  <c r="R17" i="1" s="1"/>
  <c r="Q140" i="1"/>
  <c r="R140" i="1" s="1"/>
  <c r="Q148" i="1"/>
  <c r="R148" i="1" s="1"/>
  <c r="Q90" i="1"/>
  <c r="R90" i="1" s="1"/>
  <c r="Q96" i="1"/>
  <c r="R96" i="1" s="1"/>
  <c r="Q113" i="1"/>
  <c r="R113" i="1" s="1"/>
  <c r="Q106" i="1"/>
  <c r="R106" i="1" s="1"/>
  <c r="Q98" i="1"/>
  <c r="R98" i="1" s="1"/>
  <c r="Q55" i="1"/>
  <c r="R55" i="1" s="1"/>
  <c r="Q39" i="1"/>
  <c r="R39" i="1" s="1"/>
  <c r="Q31" i="1"/>
  <c r="R31" i="1" s="1"/>
  <c r="Q22" i="1"/>
  <c r="R22" i="1" s="1"/>
  <c r="Q121" i="1"/>
  <c r="Q141" i="1"/>
  <c r="R141" i="1" s="1"/>
  <c r="Q126" i="1"/>
  <c r="Q167" i="1"/>
  <c r="Q153" i="1"/>
  <c r="Q105" i="1"/>
  <c r="R105" i="1" s="1"/>
  <c r="Q87" i="1"/>
  <c r="R87" i="1" s="1"/>
  <c r="Q170" i="1"/>
  <c r="R170" i="1" s="1"/>
  <c r="Y232" i="16"/>
  <c r="D25" i="3" s="1"/>
  <c r="Q77" i="1"/>
  <c r="R77" i="1" s="1"/>
  <c r="Y218" i="16"/>
  <c r="N12" i="3" s="1"/>
  <c r="AK218" i="16"/>
  <c r="O12" i="3" s="1"/>
  <c r="AK199" i="16"/>
  <c r="J12" i="3" s="1"/>
  <c r="Y199" i="16"/>
  <c r="I12" i="3" s="1"/>
  <c r="Q61" i="1"/>
  <c r="R61" i="1" s="1"/>
  <c r="Q60" i="1"/>
  <c r="R60" i="1" s="1"/>
  <c r="Y150" i="16"/>
  <c r="AK150" i="16"/>
  <c r="E12" i="3" s="1"/>
  <c r="Q34" i="1"/>
  <c r="R34" i="1" s="1"/>
  <c r="M218" i="16"/>
  <c r="M12" i="3" s="1"/>
  <c r="C173" i="2"/>
  <c r="C154" i="2"/>
  <c r="M199" i="16"/>
  <c r="H12" i="3" s="1"/>
  <c r="C136" i="2"/>
  <c r="C122" i="2"/>
  <c r="C119" i="2"/>
  <c r="C115" i="2"/>
  <c r="P80" i="1"/>
  <c r="Q80" i="1"/>
  <c r="R80" i="1" s="1"/>
  <c r="P156" i="1"/>
  <c r="Q156" i="1"/>
  <c r="P157" i="1"/>
  <c r="Q157" i="1"/>
  <c r="R157" i="1" s="1"/>
  <c r="AW199" i="16"/>
  <c r="AW218" i="16"/>
  <c r="P88" i="1"/>
  <c r="Q88" i="1"/>
  <c r="R88" i="1" s="1"/>
  <c r="R189" i="2"/>
  <c r="P191" i="2"/>
  <c r="C138" i="2"/>
  <c r="C172" i="2"/>
  <c r="C75" i="2"/>
  <c r="C134" i="2"/>
  <c r="C33" i="2"/>
  <c r="C72" i="2"/>
  <c r="C71" i="2"/>
  <c r="L176" i="1"/>
  <c r="H204" i="1"/>
  <c r="R143" i="1"/>
  <c r="K178" i="1"/>
  <c r="H203" i="1"/>
  <c r="H205" i="1"/>
  <c r="R9" i="1"/>
  <c r="R24" i="1"/>
  <c r="R52" i="1"/>
  <c r="R75" i="1"/>
  <c r="R40" i="1"/>
  <c r="R79" i="1"/>
  <c r="R138" i="1"/>
  <c r="R85" i="1"/>
  <c r="R14" i="1"/>
  <c r="R146" i="1"/>
  <c r="R10" i="1"/>
  <c r="R50" i="1"/>
  <c r="R78" i="1"/>
  <c r="R73" i="1"/>
  <c r="R29" i="1"/>
  <c r="R130" i="1"/>
  <c r="R54" i="1"/>
  <c r="R51" i="1"/>
  <c r="R47" i="1"/>
  <c r="R35" i="1"/>
  <c r="R16" i="1"/>
  <c r="R12" i="1"/>
  <c r="R101" i="1"/>
  <c r="R59" i="1"/>
  <c r="R134" i="1"/>
  <c r="R71" i="1"/>
  <c r="R112" i="1"/>
  <c r="R67" i="1"/>
  <c r="R111" i="1"/>
  <c r="R94" i="1"/>
  <c r="R74" i="1"/>
  <c r="R70" i="1"/>
  <c r="R139" i="1"/>
  <c r="R27" i="1"/>
  <c r="R169" i="1"/>
  <c r="R132" i="1"/>
  <c r="R49" i="1"/>
  <c r="R30" i="1"/>
  <c r="R161" i="1"/>
  <c r="R91" i="1"/>
  <c r="R155" i="1"/>
  <c r="R95" i="1"/>
  <c r="R174" i="1"/>
  <c r="R18" i="1"/>
  <c r="R107" i="1"/>
  <c r="R72" i="1"/>
  <c r="R26" i="1"/>
  <c r="R119" i="1"/>
  <c r="R100" i="1"/>
  <c r="R92" i="1"/>
  <c r="R76" i="1"/>
  <c r="R145" i="1"/>
  <c r="R129" i="1"/>
  <c r="R63" i="1"/>
  <c r="R45" i="1"/>
  <c r="R38" i="1"/>
  <c r="R131" i="1"/>
  <c r="S12" i="223"/>
  <c r="R108" i="1"/>
  <c r="E187" i="1"/>
  <c r="E200" i="2"/>
  <c r="R7" i="1"/>
  <c r="I191" i="2"/>
  <c r="O191" i="2"/>
  <c r="F198" i="1"/>
  <c r="Q191" i="2"/>
  <c r="R176" i="2"/>
  <c r="F200" i="2"/>
  <c r="F191" i="2"/>
  <c r="R161" i="2"/>
  <c r="R130" i="2"/>
  <c r="E198" i="1"/>
  <c r="O163" i="1"/>
  <c r="D187" i="1"/>
  <c r="P150" i="1"/>
  <c r="L163" i="1"/>
  <c r="L150" i="1"/>
  <c r="F150" i="1"/>
  <c r="L123" i="1"/>
  <c r="O173" i="1"/>
  <c r="AW229" i="16" s="1"/>
  <c r="F187" i="1" l="1"/>
  <c r="R127" i="1"/>
  <c r="Y234" i="16"/>
  <c r="I25" i="3" s="1"/>
  <c r="AK234" i="16"/>
  <c r="J25" i="3" s="1"/>
  <c r="D12" i="3"/>
  <c r="Q173" i="1"/>
  <c r="AW232" i="16"/>
  <c r="K180" i="1"/>
  <c r="F188" i="1"/>
  <c r="P173" i="1"/>
  <c r="E206" i="1"/>
  <c r="O176" i="1"/>
  <c r="L178" i="1"/>
  <c r="H202" i="1"/>
  <c r="F206" i="1"/>
  <c r="D206" i="1"/>
  <c r="R153" i="1"/>
  <c r="G188" i="1"/>
  <c r="R167" i="1"/>
  <c r="R8" i="1"/>
  <c r="R126" i="1"/>
  <c r="G187" i="1"/>
  <c r="E188" i="1"/>
  <c r="S20" i="223"/>
  <c r="S16" i="223"/>
  <c r="Q150" i="1"/>
  <c r="H187" i="1"/>
  <c r="Q163" i="1"/>
  <c r="R156" i="1"/>
  <c r="R191" i="2"/>
  <c r="H188" i="1"/>
  <c r="P163" i="1"/>
  <c r="D188" i="1"/>
  <c r="F178" i="1"/>
  <c r="H214" i="1"/>
  <c r="R173" i="1" l="1"/>
  <c r="F189" i="1"/>
  <c r="H189" i="1"/>
  <c r="D189" i="1"/>
  <c r="E189" i="1"/>
  <c r="P176" i="1"/>
  <c r="Q176" i="1"/>
  <c r="G189" i="1"/>
  <c r="L180" i="1"/>
  <c r="H206" i="1"/>
  <c r="N6" i="1" l="1"/>
  <c r="M150" i="16" s="1"/>
  <c r="M123" i="1"/>
  <c r="M178" i="1" s="1"/>
  <c r="M180" i="1" s="1"/>
  <c r="C12" i="3" l="1"/>
  <c r="M234" i="16"/>
  <c r="O6" i="1"/>
  <c r="AW8" i="16" s="1"/>
  <c r="N123" i="1"/>
  <c r="N178" i="1" s="1"/>
  <c r="N180" i="1" s="1"/>
  <c r="M239" i="16" l="1"/>
  <c r="H25" i="3"/>
  <c r="Q6" i="1"/>
  <c r="F186" i="1" s="1"/>
  <c r="AW150" i="16"/>
  <c r="AW234" i="16" s="1"/>
  <c r="P6" i="1"/>
  <c r="O123" i="1"/>
  <c r="O178" i="1" s="1"/>
  <c r="O180" i="1" s="1"/>
  <c r="R6" i="1" l="1"/>
  <c r="G186" i="1"/>
  <c r="G190" i="1" s="1"/>
  <c r="H186" i="1"/>
  <c r="H190" i="1" s="1"/>
  <c r="Q123" i="1"/>
  <c r="Q178" i="1" s="1"/>
  <c r="Q180" i="1" s="1"/>
  <c r="F190" i="1"/>
  <c r="P123" i="1"/>
  <c r="P178" i="1" s="1"/>
  <c r="P180" i="1" s="1"/>
  <c r="D186" i="1"/>
  <c r="D190" i="1" s="1"/>
  <c r="E186" i="1"/>
  <c r="E190" i="1" s="1"/>
</calcChain>
</file>

<file path=xl/comments1.xml><?xml version="1.0" encoding="utf-8"?>
<comments xmlns="http://schemas.openxmlformats.org/spreadsheetml/2006/main">
  <authors>
    <author>Bennett, Ailsa</author>
  </authors>
  <commentList>
    <comment ref="D179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3720 = 40995
3770 = 45617
4037 = 84691
4653 = 20702
4632 = -298901
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Excludes schools closed or converted to academy status since 1.4.15
</t>
        </r>
      </text>
    </comment>
  </commentList>
</comments>
</file>

<file path=xl/comments2.xml><?xml version="1.0" encoding="utf-8"?>
<comments xmlns="http://schemas.openxmlformats.org/spreadsheetml/2006/main">
  <authors>
    <author>Anderson, Terry</author>
    <author>Bennett, Ailsa</author>
  </authors>
  <commentList>
    <comment ref="I143" authorId="0">
      <text>
        <r>
          <rPr>
            <b/>
            <sz val="9"/>
            <color indexed="81"/>
            <rFont val="Tahoma"/>
            <family val="2"/>
          </rPr>
          <t>Anderson, Terry:</t>
        </r>
        <r>
          <rPr>
            <sz val="9"/>
            <color indexed="81"/>
            <rFont val="Tahoma"/>
            <family val="2"/>
          </rPr>
          <t xml:space="preserve">
14/15 A1 spreadsheet had not calculated section A correctly due to amounts not being formatted as numbers.</t>
        </r>
      </text>
    </comment>
    <comment ref="A196" authorId="1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Includes schools closed or converted to academy status since 1.4.13
</t>
        </r>
      </text>
    </comment>
    <comment ref="A197" authorId="1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Includes schools closed or converted to academy status since 1.4.13
</t>
        </r>
      </text>
    </comment>
    <comment ref="A198" authorId="1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Includes schools closed or converted to academy status since 1.4.13
</t>
        </r>
      </text>
    </comment>
  </commentList>
</comments>
</file>

<file path=xl/comments3.xml><?xml version="1.0" encoding="utf-8"?>
<comments xmlns="http://schemas.openxmlformats.org/spreadsheetml/2006/main">
  <authors>
    <author>Bennett, Ailsa</author>
  </authors>
  <commentList>
    <comment ref="C239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School Closures - balances not included in final accounts
</t>
        </r>
      </text>
    </comment>
    <comment ref="H239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Academy Conversions - balances not included in final accounts
</t>
        </r>
      </text>
    </comment>
    <comment ref="J239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Meadowdale Middle - Academy 1.4.12
</t>
        </r>
      </text>
    </comment>
    <comment ref="L239" authorId="0">
      <text>
        <r>
          <rPr>
            <b/>
            <sz val="9"/>
            <color indexed="81"/>
            <rFont val="Tahoma"/>
            <family val="2"/>
          </rPr>
          <t>Bennett, Ailsa:</t>
        </r>
        <r>
          <rPr>
            <sz val="9"/>
            <color indexed="81"/>
            <rFont val="Tahoma"/>
            <family val="2"/>
          </rPr>
          <t xml:space="preserve">
difference ok, relates to PRU - not reported in accounts as part of school balances
</t>
        </r>
      </text>
    </comment>
  </commentList>
</comments>
</file>

<file path=xl/sharedStrings.xml><?xml version="1.0" encoding="utf-8"?>
<sst xmlns="http://schemas.openxmlformats.org/spreadsheetml/2006/main" count="1186" uniqueCount="527">
  <si>
    <t>First Schools</t>
  </si>
  <si>
    <t>Acomb</t>
  </si>
  <si>
    <t>Allendale</t>
  </si>
  <si>
    <t>Amble Links</t>
  </si>
  <si>
    <t>Amble</t>
  </si>
  <si>
    <t>Bedlington West End</t>
  </si>
  <si>
    <t>Bedlington The Station</t>
  </si>
  <si>
    <t>Stakeford</t>
  </si>
  <si>
    <t>Cambois</t>
  </si>
  <si>
    <t>Choppington</t>
  </si>
  <si>
    <t>Bedlington Stead Lane</t>
  </si>
  <si>
    <t>Bellingham</t>
  </si>
  <si>
    <t>Belsay</t>
  </si>
  <si>
    <t>Spittal</t>
  </si>
  <si>
    <t>Tweedmouth West</t>
  </si>
  <si>
    <t>Tweedmouth Prior Park</t>
  </si>
  <si>
    <t>Branton</t>
  </si>
  <si>
    <t>Broomley</t>
  </si>
  <si>
    <t>West Woodburn</t>
  </si>
  <si>
    <t>Cramlington Eastlea</t>
  </si>
  <si>
    <t>Cramlington Beaconhill</t>
  </si>
  <si>
    <t>Cramlington Shanklea</t>
  </si>
  <si>
    <t>Holywell Village</t>
  </si>
  <si>
    <t>Broomhill</t>
  </si>
  <si>
    <t>Red Row</t>
  </si>
  <si>
    <t>Ellington</t>
  </si>
  <si>
    <t>Linton</t>
  </si>
  <si>
    <t>Stamfordham</t>
  </si>
  <si>
    <t>Hexham East</t>
  </si>
  <si>
    <t>Morpeth</t>
  </si>
  <si>
    <t>Netherton Northside</t>
  </si>
  <si>
    <t>Seahouses</t>
  </si>
  <si>
    <t>Otterburn</t>
  </si>
  <si>
    <t>Pegswood</t>
  </si>
  <si>
    <t>Ponteland</t>
  </si>
  <si>
    <t>Prudhoe Castle</t>
  </si>
  <si>
    <t>Mickley</t>
  </si>
  <si>
    <t>Prudhoe West</t>
  </si>
  <si>
    <t>Rothbury</t>
  </si>
  <si>
    <t>Beaufront</t>
  </si>
  <si>
    <t>Seaton Delaval</t>
  </si>
  <si>
    <t>New Hartley</t>
  </si>
  <si>
    <t>Seghill</t>
  </si>
  <si>
    <t>Greenhaugh</t>
  </si>
  <si>
    <t>Slaley</t>
  </si>
  <si>
    <t>Stannington</t>
  </si>
  <si>
    <t>Prudhoe Adderlane</t>
  </si>
  <si>
    <t>Cambo</t>
  </si>
  <si>
    <t>Kielder Community</t>
  </si>
  <si>
    <t>Seaton Sluice</t>
  </si>
  <si>
    <t>Whittonstall</t>
  </si>
  <si>
    <t>Wooler</t>
  </si>
  <si>
    <t>Wylam</t>
  </si>
  <si>
    <t>Shilbottle</t>
  </si>
  <si>
    <t>Ashington Wansbeck</t>
  </si>
  <si>
    <t>Swarland</t>
  </si>
  <si>
    <t>The Sele</t>
  </si>
  <si>
    <t>Mowbray</t>
  </si>
  <si>
    <t>Belford</t>
  </si>
  <si>
    <t>Abbeyfields</t>
  </si>
  <si>
    <t>Morpeth Stobhillgate</t>
  </si>
  <si>
    <t>Guidepost Ringway</t>
  </si>
  <si>
    <t>Scremerston</t>
  </si>
  <si>
    <t>Blyth Horton Grange</t>
  </si>
  <si>
    <t>Blyth New Delaval</t>
  </si>
  <si>
    <t>Blyth Newsham</t>
  </si>
  <si>
    <t>Hipsburn</t>
  </si>
  <si>
    <t>Darras Hall</t>
  </si>
  <si>
    <t>Ashington Central</t>
  </si>
  <si>
    <t>Acklington C of E</t>
  </si>
  <si>
    <t>Berwick St Mary's C of E</t>
  </si>
  <si>
    <t>Chollerton C of E</t>
  </si>
  <si>
    <t>Felton C of E</t>
  </si>
  <si>
    <t>Haydon Bridge Shaftoe Trust</t>
  </si>
  <si>
    <t>Heddon-on-the-Wall, St Andrew's C of E</t>
  </si>
  <si>
    <t>Henshaw C of E</t>
  </si>
  <si>
    <t xml:space="preserve">Longhoughton C of E </t>
  </si>
  <si>
    <t>Ovingham C of E</t>
  </si>
  <si>
    <t>Whittingham C of E</t>
  </si>
  <si>
    <t>St Michael's C of E</t>
  </si>
  <si>
    <t>Bedlington Whitley Memorial C of E</t>
  </si>
  <si>
    <t>Holy Trinity C of E</t>
  </si>
  <si>
    <t>Longhorsley St Helen's C of E</t>
  </si>
  <si>
    <t>Greenhead C of E</t>
  </si>
  <si>
    <t>Broomhaugh C of E</t>
  </si>
  <si>
    <t>Corbridge C of E</t>
  </si>
  <si>
    <t>Ellingham C of E</t>
  </si>
  <si>
    <t>Embleton Vincent Edwards C of E</t>
  </si>
  <si>
    <t>Hugh Joicey C of E</t>
  </si>
  <si>
    <t>Harbottle C of E</t>
  </si>
  <si>
    <t>Whitley Chapel C of E</t>
  </si>
  <si>
    <t>Holy Island C of E</t>
  </si>
  <si>
    <t>Humshaugh C of E</t>
  </si>
  <si>
    <t>Morpeth All Saints C of E</t>
  </si>
  <si>
    <t>Newbrough C of E</t>
  </si>
  <si>
    <t>Tritlington C of E</t>
  </si>
  <si>
    <t>Wark C of E</t>
  </si>
  <si>
    <t>Warkworth C of E</t>
  </si>
  <si>
    <t>Whalton C of E</t>
  </si>
  <si>
    <t>Whitfield C of E</t>
  </si>
  <si>
    <t>St Aidan's RC</t>
  </si>
  <si>
    <t>St Bede's RC</t>
  </si>
  <si>
    <t>St Cuthbert's RC, Berwick</t>
  </si>
  <si>
    <t>St Mary's RC</t>
  </si>
  <si>
    <t>St Robert's RC</t>
  </si>
  <si>
    <t>St Matthew's RC</t>
  </si>
  <si>
    <t xml:space="preserve">Norham St Ceolwulfs C of E </t>
  </si>
  <si>
    <t>Thropton Village</t>
  </si>
  <si>
    <t>Middle School</t>
  </si>
  <si>
    <t>Bothal</t>
  </si>
  <si>
    <t>Corbridge</t>
  </si>
  <si>
    <t>Whytrig Community</t>
  </si>
  <si>
    <t>Highfield</t>
  </si>
  <si>
    <t>Ovingham</t>
  </si>
  <si>
    <t>Ashington Hirst Park</t>
  </si>
  <si>
    <t>Alnwick Lindisfarne</t>
  </si>
  <si>
    <t>Tweedmouth</t>
  </si>
  <si>
    <t>Glendale</t>
  </si>
  <si>
    <t>Alnwick The Dukes</t>
  </si>
  <si>
    <t>Berwick</t>
  </si>
  <si>
    <t>Hexham</t>
  </si>
  <si>
    <t>St Benedict's RC</t>
  </si>
  <si>
    <t>St Peter's RC</t>
  </si>
  <si>
    <t>St Joseph's RC</t>
  </si>
  <si>
    <t>Richard Coates C of E</t>
  </si>
  <si>
    <t>Dr. Thomlinson C of E</t>
  </si>
  <si>
    <t>High Schools</t>
  </si>
  <si>
    <t>Prudhoe Community</t>
  </si>
  <si>
    <t>Ashington Community</t>
  </si>
  <si>
    <t>Queen Elizabeth</t>
  </si>
  <si>
    <t>Ponteland Community</t>
  </si>
  <si>
    <t>The Duchess's Community</t>
  </si>
  <si>
    <t>Astley Community</t>
  </si>
  <si>
    <t>Special Schools</t>
  </si>
  <si>
    <t>Cleaswell Hill</t>
  </si>
  <si>
    <t>Cramlington Hillcrest</t>
  </si>
  <si>
    <t>Barndale House</t>
  </si>
  <si>
    <t>The Grove</t>
  </si>
  <si>
    <t>Hexham Priory</t>
  </si>
  <si>
    <t>Morpeth Collingwood</t>
  </si>
  <si>
    <t>Atkinson House</t>
  </si>
  <si>
    <t>Total First Schools</t>
  </si>
  <si>
    <t>Total Middle Schools</t>
  </si>
  <si>
    <t>Total High Schools</t>
  </si>
  <si>
    <t>Total Special Schools</t>
  </si>
  <si>
    <t>Total All Schools</t>
  </si>
  <si>
    <t>Planned</t>
  </si>
  <si>
    <t>Actual</t>
  </si>
  <si>
    <t>Variance</t>
  </si>
  <si>
    <t>Net Balances</t>
  </si>
  <si>
    <t>8% / 5%</t>
  </si>
  <si>
    <t>Earmarked Funds</t>
  </si>
  <si>
    <t>Change between years</t>
  </si>
  <si>
    <t>Commitments</t>
  </si>
  <si>
    <t>Unspent SFG</t>
  </si>
  <si>
    <t>Total Commitments</t>
  </si>
  <si>
    <t>Net Carry Forward</t>
  </si>
  <si>
    <t>Middle</t>
  </si>
  <si>
    <t>Special</t>
  </si>
  <si>
    <t>Number Schools over limit</t>
  </si>
  <si>
    <t>Before Commitments</t>
  </si>
  <si>
    <t>After Commitments</t>
  </si>
  <si>
    <t>The Dales</t>
  </si>
  <si>
    <t>Note</t>
  </si>
  <si>
    <t>Returns Received</t>
  </si>
  <si>
    <t>% Received</t>
  </si>
  <si>
    <t>No. Received</t>
  </si>
  <si>
    <t>No. Outstanding</t>
  </si>
  <si>
    <t>Change</t>
  </si>
  <si>
    <t>% Change</t>
  </si>
  <si>
    <t>First/Primary</t>
  </si>
  <si>
    <t>High/Secondary</t>
  </si>
  <si>
    <t xml:space="preserve">Schools Balances - Summary as at </t>
  </si>
  <si>
    <t>Net</t>
  </si>
  <si>
    <t>Total Carry Forward</t>
  </si>
  <si>
    <t>2005-06</t>
  </si>
  <si>
    <t>2006-07</t>
  </si>
  <si>
    <t>2007-08</t>
  </si>
  <si>
    <t>2008-09</t>
  </si>
  <si>
    <t>First</t>
  </si>
  <si>
    <t>High</t>
  </si>
  <si>
    <t>All</t>
  </si>
  <si>
    <t>2009-10</t>
  </si>
  <si>
    <t>2010-11</t>
  </si>
  <si>
    <t>Michelle Denham</t>
  </si>
  <si>
    <t>Beth Robson</t>
  </si>
  <si>
    <t>Ailsa Bennett</t>
  </si>
  <si>
    <t>Pauline Simpson</t>
  </si>
  <si>
    <t>Terry Anderson</t>
  </si>
  <si>
    <t>Appendix 2</t>
  </si>
  <si>
    <t>Appendix 1</t>
  </si>
  <si>
    <t>Contact</t>
  </si>
  <si>
    <t>TOTAL</t>
  </si>
  <si>
    <t xml:space="preserve">Grange View Cof E </t>
  </si>
  <si>
    <t>Burnside</t>
  </si>
  <si>
    <t xml:space="preserve">Hareside </t>
  </si>
  <si>
    <t xml:space="preserve">Northburn </t>
  </si>
  <si>
    <t>St Paul's RC, Alnwick</t>
  </si>
  <si>
    <t>St Paul's RC, Cramlington</t>
  </si>
  <si>
    <t xml:space="preserve">Cragside C of E </t>
  </si>
  <si>
    <t>Herdley Bank C of E</t>
  </si>
  <si>
    <t>Lowick C of E</t>
  </si>
  <si>
    <t>JCSC - South Avenue</t>
  </si>
  <si>
    <t xml:space="preserve">St Mary's Cof E </t>
  </si>
  <si>
    <t>Haydon Bridge Community &amp; Sports College</t>
  </si>
  <si>
    <t>Bedlingtonshire Community</t>
  </si>
  <si>
    <t>JCSC - Acklington Road</t>
  </si>
  <si>
    <t>Max Allowed</t>
  </si>
  <si>
    <t>Collingwood School and Media Arts College</t>
  </si>
  <si>
    <t>Acomb First School</t>
  </si>
  <si>
    <t>Amble Links First School</t>
  </si>
  <si>
    <t>Amble First School</t>
  </si>
  <si>
    <t>Bedlington West End First School</t>
  </si>
  <si>
    <t>Stakeford First School</t>
  </si>
  <si>
    <t>Choppington First School</t>
  </si>
  <si>
    <t>Bellingham First School</t>
  </si>
  <si>
    <t>Belsay First School</t>
  </si>
  <si>
    <t>Spittal First School</t>
  </si>
  <si>
    <t>Tweedmouth West First School</t>
  </si>
  <si>
    <t>Tweedmouth Prior Park First School</t>
  </si>
  <si>
    <t>Branton First School</t>
  </si>
  <si>
    <t>Broomley First School</t>
  </si>
  <si>
    <t>West Woodburn First School</t>
  </si>
  <si>
    <t>Cramlington Eastlea Primary School</t>
  </si>
  <si>
    <t>Cramlington Beaconhill Primary School</t>
  </si>
  <si>
    <t>Cramlington Shanklea Primary School</t>
  </si>
  <si>
    <t>Holywell Village First School</t>
  </si>
  <si>
    <t>Broomhill First School</t>
  </si>
  <si>
    <t>Red Row First School</t>
  </si>
  <si>
    <t>Ellington First School</t>
  </si>
  <si>
    <t>Linton First School</t>
  </si>
  <si>
    <t>Stamfordham First School</t>
  </si>
  <si>
    <t>Hexham East First School</t>
  </si>
  <si>
    <t>Morpeth First School</t>
  </si>
  <si>
    <t>Netherton Northside First School</t>
  </si>
  <si>
    <t>Seahouses First School</t>
  </si>
  <si>
    <t>Otterburn First School</t>
  </si>
  <si>
    <t>Pegswood First School</t>
  </si>
  <si>
    <t>Ponteland First School</t>
  </si>
  <si>
    <t>Prudhoe Castle First School</t>
  </si>
  <si>
    <t>Mickley First School</t>
  </si>
  <si>
    <t>Prudhoe West First School</t>
  </si>
  <si>
    <t>Rothbury First School</t>
  </si>
  <si>
    <t>Beaufront First School</t>
  </si>
  <si>
    <t>Seaton Delaval First School</t>
  </si>
  <si>
    <t>New Hartley First School</t>
  </si>
  <si>
    <t>Seghill First School</t>
  </si>
  <si>
    <t>Greenhaugh First School</t>
  </si>
  <si>
    <t>Slaley First School</t>
  </si>
  <si>
    <t>Stannington First School</t>
  </si>
  <si>
    <t>Prudhoe Adderlane First School</t>
  </si>
  <si>
    <t>Cambo First School</t>
  </si>
  <si>
    <t>Kielder Community First School</t>
  </si>
  <si>
    <t>Seaton Sluice First School</t>
  </si>
  <si>
    <t>Whittonstall First School</t>
  </si>
  <si>
    <t>Wooler First School</t>
  </si>
  <si>
    <t>Wylam First School</t>
  </si>
  <si>
    <t>Shilbottle First School</t>
  </si>
  <si>
    <t>Ashington Wansbeck First School</t>
  </si>
  <si>
    <t>Swarland First School</t>
  </si>
  <si>
    <t>The Sele First School</t>
  </si>
  <si>
    <t>Mowbray First School</t>
  </si>
  <si>
    <t>Belford First School</t>
  </si>
  <si>
    <t>Abbeyfields First School</t>
  </si>
  <si>
    <t>Morpeth Stobhillgate First School</t>
  </si>
  <si>
    <t>Guidepost Ringway First School</t>
  </si>
  <si>
    <t>Scremerston First School</t>
  </si>
  <si>
    <t>Blyth Horton Grange Primary School</t>
  </si>
  <si>
    <t>Blyth New Delaval Primary School</t>
  </si>
  <si>
    <t>Blyth Newsham Primary School</t>
  </si>
  <si>
    <t>Hipsburn First School</t>
  </si>
  <si>
    <t>Darras Hall First School</t>
  </si>
  <si>
    <t>Cramlington Hareside Primary School</t>
  </si>
  <si>
    <t>Cramlington Northburn Primary School</t>
  </si>
  <si>
    <t>Ashington Central First School</t>
  </si>
  <si>
    <t>Acklington C of E First School</t>
  </si>
  <si>
    <t>Berwick St Mary's C of E First School</t>
  </si>
  <si>
    <t>Chollerton C of E First School</t>
  </si>
  <si>
    <t>Felton C of E First School</t>
  </si>
  <si>
    <t>Heddon-on-the-Wall, St Andrew's C of E First School</t>
  </si>
  <si>
    <t>Henshaw C of E First School</t>
  </si>
  <si>
    <t>Longhoughton C of E  First School</t>
  </si>
  <si>
    <t>Ovingham C of E First School</t>
  </si>
  <si>
    <t>Whittingham C of E First School</t>
  </si>
  <si>
    <t>St Michael's C of E First School</t>
  </si>
  <si>
    <t>Bedlington Whitley Memorial C of E First School</t>
  </si>
  <si>
    <t>Holy Trinity C of E First School</t>
  </si>
  <si>
    <t>Longhorsley St Helen's C of E First School</t>
  </si>
  <si>
    <t>Greenhead C of E First School</t>
  </si>
  <si>
    <t>Broomhaugh C of E First School</t>
  </si>
  <si>
    <t>Corbridge C of E First School</t>
  </si>
  <si>
    <t>Ellingham C of E First School</t>
  </si>
  <si>
    <t>Embleton Vincent Edwards C of E First School</t>
  </si>
  <si>
    <t>Hugh Joicey C of E First School</t>
  </si>
  <si>
    <t>Harbottle C of E First School</t>
  </si>
  <si>
    <t>Whitley Chapel C of E First School</t>
  </si>
  <si>
    <t>Holy Island C of E First School</t>
  </si>
  <si>
    <t>Humshaugh C of E First School</t>
  </si>
  <si>
    <t>Morpeth All Saints C of E First School</t>
  </si>
  <si>
    <t>Newbrough C of E First School</t>
  </si>
  <si>
    <t>Tritlington C of E First School</t>
  </si>
  <si>
    <t>Wark C of E First School</t>
  </si>
  <si>
    <t>Warkworth C of E First School</t>
  </si>
  <si>
    <t>Whalton C of E First School</t>
  </si>
  <si>
    <t>St Aidan's RC First School</t>
  </si>
  <si>
    <t>St Bede's RC First School</t>
  </si>
  <si>
    <t>St Mary's RC First School</t>
  </si>
  <si>
    <t>St Robert's RC First School</t>
  </si>
  <si>
    <t>Cragside C of E Primary School</t>
  </si>
  <si>
    <t>Norham St Ceolwulfs C of E  First School</t>
  </si>
  <si>
    <t>Lowick C of E First School</t>
  </si>
  <si>
    <t>Grange View First School</t>
  </si>
  <si>
    <t>Thropton Village First School</t>
  </si>
  <si>
    <t>Seahouses Middle School</t>
  </si>
  <si>
    <t>Corbridge Middle School</t>
  </si>
  <si>
    <t>Ponteland Middle School</t>
  </si>
  <si>
    <t>Seaton Sluice Middle School</t>
  </si>
  <si>
    <t>Whytrig Community Middle School</t>
  </si>
  <si>
    <t>Highfield Middle School</t>
  </si>
  <si>
    <t>Ovingham Middle School</t>
  </si>
  <si>
    <t>Alnwick Lindisfarne Middle School</t>
  </si>
  <si>
    <t>Tweedmouth Middle School</t>
  </si>
  <si>
    <t>Bellingham Middle School</t>
  </si>
  <si>
    <t>Glendale Middle School</t>
  </si>
  <si>
    <t>Alnwick The Dukes Middle School</t>
  </si>
  <si>
    <t>Berwick Middle School</t>
  </si>
  <si>
    <t>Hexham Middle School</t>
  </si>
  <si>
    <t>St Benedict's RC Middle School</t>
  </si>
  <si>
    <t>St Joseph's RC Middle School</t>
  </si>
  <si>
    <t>Richard Coates C of E Middle School</t>
  </si>
  <si>
    <t>Dr. Thomlinson C of E Middle School</t>
  </si>
  <si>
    <t>St. Paul's RC Middle School</t>
  </si>
  <si>
    <t>St Mary's CofE Middle School</t>
  </si>
  <si>
    <t>Haydon Bridge High School</t>
  </si>
  <si>
    <t>Prudhoe Community High School</t>
  </si>
  <si>
    <t>Ashington Community High School</t>
  </si>
  <si>
    <t>Queen Elizabeth High School</t>
  </si>
  <si>
    <t>Ponteland Community High School</t>
  </si>
  <si>
    <t>Bedlingtonshire High School</t>
  </si>
  <si>
    <t>The Duchess's Community High School</t>
  </si>
  <si>
    <t>Astley Community High School</t>
  </si>
  <si>
    <t>Burnside Primary School</t>
  </si>
  <si>
    <t>St Cuthbert's RC First School, Berwick</t>
  </si>
  <si>
    <t>St Paul's RC First School, Alnwick</t>
  </si>
  <si>
    <t>James Calvert Spence College - South Avenue</t>
  </si>
  <si>
    <t>James Calvert Spence College - Acklington Road</t>
  </si>
  <si>
    <t>2011-12</t>
  </si>
  <si>
    <t>Gross</t>
  </si>
  <si>
    <t>B01</t>
  </si>
  <si>
    <t>B02</t>
  </si>
  <si>
    <t>2012-13</t>
  </si>
  <si>
    <t>Cost Centre:</t>
  </si>
  <si>
    <t>School Name:</t>
  </si>
  <si>
    <t>All Schools Totals</t>
  </si>
  <si>
    <t>Balances Summary</t>
  </si>
  <si>
    <t xml:space="preserve">NOTES: </t>
  </si>
  <si>
    <t>2010-11 - Mainstreamed Grants now included in Maximum allowed calculation.</t>
  </si>
  <si>
    <t>2012-13 - Balances based on % of 2012-13 budget not 2013-14 as normal due to change in funding formula (one year change only)</t>
  </si>
  <si>
    <t>Balances Summary - All Schools</t>
  </si>
  <si>
    <t>Balances Summary - First/Primary Schools</t>
  </si>
  <si>
    <t>Balances Summary - Middle Schools</t>
  </si>
  <si>
    <t>Balances Summary - High/Secondary Schools</t>
  </si>
  <si>
    <t>Balances Summary - Special Schools</t>
  </si>
  <si>
    <t xml:space="preserve">Pauline Simpson </t>
  </si>
  <si>
    <t>Bedlington The Station Primary School</t>
  </si>
  <si>
    <t>Cambois Primary School</t>
  </si>
  <si>
    <t>Bedlington Stead Lane Primary School</t>
  </si>
  <si>
    <t>Pupil Numbers</t>
  </si>
  <si>
    <t>2012-13 - Special Schools allocated additional funds for building works in relation to change in designation</t>
  </si>
  <si>
    <t>St Wilfrid's RCVA Primary, Blyth</t>
  </si>
  <si>
    <t>no return received</t>
  </si>
  <si>
    <t>above 5% or 8% limit</t>
  </si>
  <si>
    <t>Grants</t>
  </si>
  <si>
    <t>Allendale Primary School</t>
  </si>
  <si>
    <t>ACADEMY 1.6.13</t>
  </si>
  <si>
    <t>ACADEMY 1.9.13</t>
  </si>
  <si>
    <t>ACADEMY 1.10.13</t>
  </si>
  <si>
    <t>Haydon Bridge Shaftoe Trust Primary School</t>
  </si>
  <si>
    <t>Whitfield C of E Primary School</t>
  </si>
  <si>
    <t>CLOSED 31.8.13</t>
  </si>
  <si>
    <t>£</t>
  </si>
  <si>
    <t>Pupil Referral Unit</t>
  </si>
  <si>
    <t>Swansfield Park First School</t>
  </si>
  <si>
    <t>Swansfield Park First</t>
  </si>
  <si>
    <t>2013-14</t>
  </si>
  <si>
    <t>Difference</t>
  </si>
  <si>
    <t>Number of schools with surplus balance</t>
  </si>
  <si>
    <t>Number of schools with deficit balance</t>
  </si>
  <si>
    <t>2013-14 - Includes Pupil Referral Unit, data not collected in previous years.</t>
  </si>
  <si>
    <t>Total Commitments including Grants and Earmarked Balances</t>
  </si>
  <si>
    <t>St Wilfred's RCVA Primary</t>
  </si>
  <si>
    <t>Seaton Terrace Nursery - CLOSED</t>
  </si>
  <si>
    <t>Lynemouth First School - ACADEMY 1.9.09</t>
  </si>
  <si>
    <t>Ashington Alexandra First School - ACADEMY 1.9.09</t>
  </si>
  <si>
    <t>Haltwhistle Community Campus - Lower School - ACADEMY 1.9.13</t>
  </si>
  <si>
    <t>Windsor First School - ACADEMY 1.9.09</t>
  </si>
  <si>
    <t>Milfield First School - CLOSED 1.9.09</t>
  </si>
  <si>
    <t>Moorside First School - ACADEMY 1.9.09</t>
  </si>
  <si>
    <t>Coulson Park First School - ACADEMY 1.9.09</t>
  </si>
  <si>
    <t>Cornhill First School - CLOSED 31.8.12</t>
  </si>
  <si>
    <t>Welbeck First School - Academy 1.9.09</t>
  </si>
  <si>
    <t>Croftway Primary School - ACADEMY 1.6.13</t>
  </si>
  <si>
    <t>Morpeth Road Primary School - ACADEMY 1.6.13</t>
  </si>
  <si>
    <t>Plessey Road First School - CLOSED 31.8.08</t>
  </si>
  <si>
    <t>Princess Louise First School - CLOSED 31.8.08</t>
  </si>
  <si>
    <t>Malvin's Close Primary School - ACADEMY 1.6.13</t>
  </si>
  <si>
    <t>South Beach First School - ACADEMY 1.9.09</t>
  </si>
  <si>
    <t>Eglingham C of E First School - CLOSED 31.8.10</t>
  </si>
  <si>
    <t>Hawthorn C of E First School - ACADEMY 1.9.09</t>
  </si>
  <si>
    <t>Morpeth Chantry Middle School - ACADEMY 1.12.11</t>
  </si>
  <si>
    <t>Allendale Middle School - CLOSED 31.8.13</t>
  </si>
  <si>
    <t>Delaval Middle School - CLOSED 31.8.10</t>
  </si>
  <si>
    <t>Bebside Middle School - CLOSED 31.8.10</t>
  </si>
  <si>
    <t>Bedlingtonshire Junior High School - CLOSED 31.8.12</t>
  </si>
  <si>
    <t>Haltwhistle Community Campus - Upper School - ACADEMY 1.9.13</t>
  </si>
  <si>
    <t>Wensleydale Middle School - ACADEMY 1.9.09</t>
  </si>
  <si>
    <t>Parkside Middle School - CLOSED 31.8.08</t>
  </si>
  <si>
    <t>Southlands Middle School - CLOSED 31.8.08</t>
  </si>
  <si>
    <t>Stonelaw Middle School - CLOSED 31.8.08</t>
  </si>
  <si>
    <t>Brockwell Middle School - CLOSED 31.8.08</t>
  </si>
  <si>
    <t>Tynedale Middle School - CLOSED 31.8.10</t>
  </si>
  <si>
    <t>Meadowdale Middle School - ACADEMY 1.4.12</t>
  </si>
  <si>
    <t>Newbiggin Middle School - ACADEMY 1.9.09</t>
  </si>
  <si>
    <t>JCSC - Hadston Road - CLOSED 31.8.11</t>
  </si>
  <si>
    <t>Morpeth Newminster Middle School - ACADEMY 1.12.11</t>
  </si>
  <si>
    <t>St Wilfrid's RC Middle School- CLOSED 31.8.11</t>
  </si>
  <si>
    <t>Seaton Hirst C of E Middle School - ACADEMY 1.9.09</t>
  </si>
  <si>
    <t>Cramlington Learning Village - ACADEMY 1.9.11</t>
  </si>
  <si>
    <t>Hirst High School - ACADEMY 1.9.09</t>
  </si>
  <si>
    <t>Berwick Community High School - ACADEMY 1.11.11</t>
  </si>
  <si>
    <t>Blyth Community College - ACADEMY 1.10.13</t>
  </si>
  <si>
    <t>The King Edward VI School - ACADEMY 1.12.11</t>
  </si>
  <si>
    <t>Byrness First School - CLOSED 31.8.04</t>
  </si>
  <si>
    <t>Lowgate First School - CLOSED 31.8.05</t>
  </si>
  <si>
    <t>Horncliffe First School - CLOSED 31.8.05</t>
  </si>
  <si>
    <t>Alexandra Middle School - CLOSED 31.8.04</t>
  </si>
  <si>
    <t>Eastwood Middle School - CLOSED 31.8.06</t>
  </si>
  <si>
    <t>Hackwood Park - CLOSED 31.8.04</t>
  </si>
  <si>
    <t>Nursery</t>
  </si>
  <si>
    <t>2007-08 - Maximum allowed changed from £25,000 or 5% to £10,000 or 8% (First, Primary, Special), 5% (Middle, High, Secondary)</t>
  </si>
  <si>
    <t>Total Balances</t>
  </si>
  <si>
    <t>Chatton Cof E First School - CLOSED 31.8.08</t>
  </si>
  <si>
    <t>Kramel First School - CLOSED 31.8.07</t>
  </si>
  <si>
    <t>(includes Academy conversions and Other School Closures)</t>
  </si>
  <si>
    <t>Balances Summary - Nursery Schools</t>
  </si>
  <si>
    <t>2014-15</t>
  </si>
  <si>
    <t>2014-15             Closing Balance</t>
  </si>
  <si>
    <t>2014-15 Max Cfwd Allowed</t>
  </si>
  <si>
    <t>2014-15 Excess before Commitments</t>
  </si>
  <si>
    <t>2014-15 Excess after Commitments</t>
  </si>
  <si>
    <t>2014-15 Balance</t>
  </si>
  <si>
    <t>St Peter's RC Middle School - Academy wef 1.3.15</t>
  </si>
  <si>
    <t>St Paul's RC First School, Cramlington - Academy wef 1.3.15</t>
  </si>
  <si>
    <t>St Benet Biscop Catholic High School - Academy 1.3.15</t>
  </si>
  <si>
    <t>St Cuthbert's RC First School, Amble - CLOSED 31.8.14</t>
  </si>
  <si>
    <t>Guide Post Middle School - CLOSED 31.8.14</t>
  </si>
  <si>
    <t>14/15</t>
  </si>
  <si>
    <t>1100</t>
  </si>
  <si>
    <r>
      <t xml:space="preserve">St Benet Biscop Catholic </t>
    </r>
    <r>
      <rPr>
        <b/>
        <i/>
        <sz val="12"/>
        <color rgb="FFFF0000"/>
        <rFont val="Arial"/>
        <family val="2"/>
      </rPr>
      <t>ACADEMY 1-3-15</t>
    </r>
  </si>
  <si>
    <t>Total Balance schools open as at 31st March 2015</t>
  </si>
  <si>
    <t>Change in balances for schools with deficit</t>
  </si>
  <si>
    <t>Change in balances for schools with surplus</t>
  </si>
  <si>
    <t>Jan-07</t>
  </si>
  <si>
    <t>Jan-08</t>
  </si>
  <si>
    <t>Jan-09</t>
  </si>
  <si>
    <t>Jan-10</t>
  </si>
  <si>
    <t>Jan-11</t>
  </si>
  <si>
    <t>Jan-12</t>
  </si>
  <si>
    <t>Oct-12</t>
  </si>
  <si>
    <t>Oct-13</t>
  </si>
  <si>
    <t>2015-16</t>
  </si>
  <si>
    <t>Oct-14</t>
  </si>
  <si>
    <t>2015-16             Closing Balance</t>
  </si>
  <si>
    <t>2014-15 Closing balances for schools converting to Academy status or closing during 2015-16</t>
  </si>
  <si>
    <t>15/16</t>
  </si>
  <si>
    <t>2015-16 Balance</t>
  </si>
  <si>
    <t>Gaynor Scrafton</t>
  </si>
  <si>
    <t>16/17 Budget Share</t>
  </si>
  <si>
    <t>2014-15 Closing Balance</t>
  </si>
  <si>
    <t>a number of planned works did not take place due to delays - included on Appendix 1</t>
  </si>
  <si>
    <t>Replacement carpets not done, detail added to Appendix 1</t>
  </si>
  <si>
    <t>EYFS project/works not completed. Added to Appendix 1</t>
  </si>
  <si>
    <t>Business Rates</t>
  </si>
  <si>
    <t>Solar Panels not yet done as problem with roof. Put onto Appendix 1</t>
  </si>
  <si>
    <t>16-19 Bursary Grant not all spent on Appendix 2</t>
  </si>
  <si>
    <t>Works not completed, on Appendix 2</t>
  </si>
  <si>
    <t>Outdoor classroom (£19k) and additional resources (£4k)  delayed due to new build, £19k included on Appendix 1 leaves school within permitted c/fwd balance of £43480</t>
  </si>
  <si>
    <t>Heating works funded by Salix  - unused funds wll be used to upgrade Fire Alarm and refurb toilet block  On Appendix 1</t>
  </si>
  <si>
    <t>Costs on some projects not as high as expected, net balance of £21,236  below permitted of £34519</t>
  </si>
  <si>
    <t>not spent as much as expected but within permitted carry forward</t>
  </si>
  <si>
    <t>Alterations to Music Room under discussion (£4770) so not included on A1 for 2015-16 - school balance well within permitted  carry forward limit</t>
  </si>
  <si>
    <t>Extension delayed but will take place in 2016-17 and is included on Appendix 1</t>
  </si>
  <si>
    <t>Closing Aug 16</t>
  </si>
  <si>
    <t>subitted another A1 with additional  money used for acadey but this isnt unti Sept 17?</t>
  </si>
  <si>
    <t>underspend does not take school back over 14-15 limit therefore ok</t>
  </si>
  <si>
    <r>
      <t xml:space="preserve">Guide Post  </t>
    </r>
    <r>
      <rPr>
        <b/>
        <i/>
        <sz val="12"/>
        <color rgb="FFFF0000"/>
        <rFont val="Arial"/>
        <family val="2"/>
      </rPr>
      <t>CLOSED 31.8.14</t>
    </r>
  </si>
  <si>
    <t>some entries from 14-15 A1 did not take place, other entries overspent resulting in school spending more overall than planned.</t>
  </si>
  <si>
    <t>not enough detail on A2, emailed school 26.7.16 for copy invoices (all bills paid through local account)</t>
  </si>
  <si>
    <t>Waiting for sports partnership invoice - ok as ring fenced grant</t>
  </si>
  <si>
    <r>
      <t xml:space="preserve">St Cuthbert's RC, Amble </t>
    </r>
    <r>
      <rPr>
        <b/>
        <i/>
        <sz val="12"/>
        <color rgb="FFFF0000"/>
        <rFont val="Arial"/>
        <family val="2"/>
      </rPr>
      <t>CLOSED 31.8.14</t>
    </r>
  </si>
  <si>
    <t>2 projects did not and will not take place, however this underspend does not take school over 14-15 limit.</t>
  </si>
  <si>
    <t>School waiting for invoice from provider, however the underspend does not take them over the 2014-15 limit</t>
  </si>
  <si>
    <t>Underspend due to school including VAT in original estimate, underspend does not take school over 2014-15 limit</t>
  </si>
  <si>
    <t>2 projects not yet started, included on Appendix 1 for completion during 2016-17.</t>
  </si>
  <si>
    <t>A number of projects are not yet complete, however the underspend shown is less than that required (£210,300) due to overspends on other projects.</t>
  </si>
  <si>
    <t>Herdley Bank C of E First School - CLOSED 30.4.16</t>
  </si>
  <si>
    <t>Bothal Middle School - CLOSED 31.8.15</t>
  </si>
  <si>
    <t>Ashington Hirst Park Middle School - CLOSED 31.8.15</t>
  </si>
  <si>
    <t>St Matthew's RC Primary School - Academy 1.4.16</t>
  </si>
  <si>
    <t>Ashington Hirst Park Middle School - CLOSED 1.4.16</t>
  </si>
  <si>
    <t>2006-07 to 2015-16</t>
  </si>
  <si>
    <t>2007-08 to 2015-16</t>
  </si>
  <si>
    <t>£180k extension of school building did not take place due to Offsted judgement which required resources and staff time to be re-focused to address key issues. Extension expected to take place in 2018.</t>
  </si>
  <si>
    <t>interactive whiteboards not required.</t>
  </si>
  <si>
    <t>The school has not given any expenditure details for the  £16,075 earmarked funds and the retiring Head has not replied to an e-mail querying this.</t>
  </si>
  <si>
    <t>business rates adjustment</t>
  </si>
  <si>
    <t>only 3 doors/finger shields fitted; contrator sickness</t>
  </si>
  <si>
    <t>delayed project due to departure of SBM; LED lighting delayed due to restricted access</t>
  </si>
  <si>
    <t>reduced cost of scheme</t>
  </si>
  <si>
    <t>reduced costs from those estimated</t>
  </si>
  <si>
    <t>Bursary funds still available for students</t>
  </si>
  <si>
    <t>work complete April 16; reduced costs on scheme</t>
  </si>
  <si>
    <t>Not received by 1 September think nil return as under the limit</t>
  </si>
  <si>
    <t>Nil return</t>
  </si>
  <si>
    <t>Not received by 1 September , under the limit but assume school will have commitments</t>
  </si>
  <si>
    <t>nil return</t>
  </si>
  <si>
    <t>Not received by 1 September but also has not submitted budget - awaiting info from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</si>
</sst>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_ ;[Red]\-#,##0.00\ "/>
    <numFmt numFmtId="165" formatCode="#,##0_ ;[Red]\-#,##0\ "/>
    <numFmt numFmtId="166" formatCode="[$-409]h:mm:ss\ AM/PM;@"/>
    <numFmt numFmtId="167" formatCode="dd/mm/yyyy;@"/>
    <numFmt numFmtId="168" formatCode="_-* #,##0_-;\-* #,##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333333"/>
      <name val="Segoe UI"/>
      <family val="2"/>
    </font>
    <font>
      <sz val="10"/>
      <name val="Arial Unicode MS"/>
      <family val="2"/>
    </font>
    <font>
      <sz val="10"/>
      <color rgb="FF333333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u/>
      <sz val="10"/>
      <color rgb="FFFF000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4" fillId="0" borderId="0"/>
  </cellStyleXfs>
  <cellXfs count="277">
    <xf numFmtId="0" fontId="0" fillId="0" borderId="0" xfId="0"/>
    <xf numFmtId="3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3" fontId="14" fillId="2" borderId="0" xfId="0" applyNumberFormat="1" applyFont="1" applyFill="1" applyAlignment="1">
      <alignment vertical="center"/>
    </xf>
    <xf numFmtId="3" fontId="0" fillId="0" borderId="0" xfId="0" applyNumberFormat="1" applyFill="1" applyBorder="1"/>
    <xf numFmtId="3" fontId="0" fillId="6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vertical="center" wrapText="1"/>
    </xf>
    <xf numFmtId="3" fontId="7" fillId="6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/>
    </xf>
    <xf numFmtId="3" fontId="0" fillId="3" borderId="0" xfId="0" applyNumberFormat="1" applyFill="1" applyBorder="1"/>
    <xf numFmtId="3" fontId="0" fillId="4" borderId="0" xfId="0" applyNumberFormat="1" applyFill="1" applyBorder="1"/>
    <xf numFmtId="3" fontId="0" fillId="5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6" fillId="0" borderId="0" xfId="0" applyFont="1" applyFill="1" applyBorder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3" fontId="16" fillId="4" borderId="0" xfId="0" applyNumberFormat="1" applyFont="1" applyFill="1" applyBorder="1"/>
    <xf numFmtId="3" fontId="16" fillId="5" borderId="0" xfId="0" applyNumberFormat="1" applyFont="1" applyFill="1" applyBorder="1"/>
    <xf numFmtId="3" fontId="16" fillId="6" borderId="0" xfId="0" applyNumberFormat="1" applyFont="1" applyFill="1" applyBorder="1"/>
    <xf numFmtId="0" fontId="16" fillId="0" borderId="0" xfId="0" applyFont="1" applyFill="1" applyBorder="1" applyAlignment="1"/>
    <xf numFmtId="3" fontId="16" fillId="3" borderId="0" xfId="0" applyNumberFormat="1" applyFont="1" applyFill="1" applyBorder="1" applyAlignment="1"/>
    <xf numFmtId="3" fontId="16" fillId="5" borderId="0" xfId="0" applyNumberFormat="1" applyFont="1" applyFill="1" applyBorder="1" applyAlignment="1"/>
    <xf numFmtId="0" fontId="16" fillId="0" borderId="0" xfId="0" applyFont="1" applyFill="1" applyBorder="1" applyAlignment="1">
      <alignment horizontal="right"/>
    </xf>
    <xf numFmtId="0" fontId="0" fillId="3" borderId="0" xfId="0" applyFill="1" applyBorder="1"/>
    <xf numFmtId="0" fontId="0" fillId="5" borderId="0" xfId="0" applyFill="1" applyBorder="1"/>
    <xf numFmtId="3" fontId="7" fillId="3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3" fontId="7" fillId="2" borderId="2" xfId="0" applyNumberFormat="1" applyFont="1" applyFill="1" applyBorder="1" applyAlignment="1" applyProtection="1">
      <alignment vertical="center"/>
      <protection locked="0"/>
    </xf>
    <xf numFmtId="3" fontId="7" fillId="2" borderId="0" xfId="0" applyNumberFormat="1" applyFont="1" applyFill="1" applyBorder="1" applyAlignment="1" applyProtection="1">
      <alignment vertical="center"/>
      <protection locked="0"/>
    </xf>
    <xf numFmtId="3" fontId="7" fillId="2" borderId="3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" fontId="0" fillId="0" borderId="2" xfId="0" applyNumberFormat="1" applyBorder="1" applyAlignment="1" applyProtection="1">
      <alignment vertical="center"/>
    </xf>
    <xf numFmtId="3" fontId="0" fillId="0" borderId="0" xfId="0" applyNumberFormat="1" applyBorder="1" applyAlignment="1" applyProtection="1">
      <alignment vertical="center"/>
    </xf>
    <xf numFmtId="3" fontId="0" fillId="0" borderId="3" xfId="0" applyNumberForma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9" fontId="8" fillId="0" borderId="6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14" fillId="2" borderId="3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5" fontId="14" fillId="2" borderId="0" xfId="0" applyNumberFormat="1" applyFont="1" applyFill="1" applyAlignment="1">
      <alignment vertical="center"/>
    </xf>
    <xf numFmtId="9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164" fontId="8" fillId="0" borderId="0" xfId="0" quotePrefix="1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Border="1" applyAlignment="1">
      <alignment vertical="center"/>
    </xf>
    <xf numFmtId="9" fontId="8" fillId="0" borderId="0" xfId="0" applyNumberFormat="1" applyFont="1" applyFill="1" applyAlignment="1">
      <alignment vertical="center"/>
    </xf>
    <xf numFmtId="165" fontId="8" fillId="0" borderId="6" xfId="0" applyNumberFormat="1" applyFont="1" applyFill="1" applyBorder="1" applyAlignment="1">
      <alignment vertical="center"/>
    </xf>
    <xf numFmtId="3" fontId="7" fillId="0" borderId="0" xfId="0" quotePrefix="1" applyNumberFormat="1" applyFont="1" applyFill="1" applyBorder="1" applyAlignment="1">
      <alignment horizontal="right" vertical="center" wrapText="1"/>
    </xf>
    <xf numFmtId="165" fontId="14" fillId="2" borderId="0" xfId="0" applyNumberFormat="1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4" fillId="0" borderId="0" xfId="1"/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quotePrefix="1" applyNumberFormat="1" applyFont="1" applyFill="1" applyBorder="1" applyAlignment="1">
      <alignment horizontal="right" vertical="center" wrapText="1"/>
    </xf>
    <xf numFmtId="3" fontId="4" fillId="0" borderId="0" xfId="1" applyNumberFormat="1" applyFill="1" applyBorder="1"/>
    <xf numFmtId="3" fontId="7" fillId="3" borderId="0" xfId="1" applyNumberFormat="1" applyFont="1" applyFill="1" applyBorder="1" applyAlignment="1">
      <alignment horizontal="right" vertical="center" wrapText="1"/>
    </xf>
    <xf numFmtId="165" fontId="19" fillId="0" borderId="0" xfId="1" applyNumberFormat="1" applyFont="1"/>
    <xf numFmtId="3" fontId="7" fillId="6" borderId="0" xfId="1" applyNumberFormat="1" applyFont="1" applyFill="1" applyBorder="1" applyAlignment="1">
      <alignment horizontal="right" vertical="center" wrapText="1"/>
    </xf>
    <xf numFmtId="0" fontId="5" fillId="0" borderId="0" xfId="1" applyFont="1"/>
    <xf numFmtId="0" fontId="20" fillId="0" borderId="0" xfId="1" applyFont="1" applyAlignment="1">
      <alignment vertical="center"/>
    </xf>
    <xf numFmtId="0" fontId="5" fillId="7" borderId="0" xfId="1" applyFont="1" applyFill="1" applyAlignment="1">
      <alignment horizontal="left"/>
    </xf>
    <xf numFmtId="0" fontId="0" fillId="0" borderId="0" xfId="0" applyAlignment="1"/>
    <xf numFmtId="0" fontId="4" fillId="0" borderId="0" xfId="0" applyFont="1" applyAlignment="1"/>
    <xf numFmtId="165" fontId="19" fillId="0" borderId="0" xfId="1" applyNumberFormat="1" applyFont="1" applyFill="1"/>
    <xf numFmtId="0" fontId="4" fillId="0" borderId="0" xfId="1" applyFill="1"/>
    <xf numFmtId="165" fontId="8" fillId="0" borderId="0" xfId="0" applyNumberFormat="1" applyFont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7" fillId="0" borderId="1" xfId="0" applyNumberFormat="1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7" borderId="1" xfId="0" applyNumberFormat="1" applyFont="1" applyFill="1" applyBorder="1" applyAlignment="1">
      <alignment horizontal="center" vertical="center"/>
    </xf>
    <xf numFmtId="3" fontId="0" fillId="7" borderId="0" xfId="0" applyNumberFormat="1" applyFill="1" applyBorder="1" applyAlignment="1" applyProtection="1">
      <alignment vertical="center"/>
      <protection locked="0"/>
    </xf>
    <xf numFmtId="3" fontId="7" fillId="9" borderId="0" xfId="1" applyNumberFormat="1" applyFont="1" applyFill="1" applyBorder="1" applyAlignment="1">
      <alignment horizontal="right" vertical="center" wrapText="1"/>
    </xf>
    <xf numFmtId="3" fontId="7" fillId="10" borderId="0" xfId="1" applyNumberFormat="1" applyFont="1" applyFill="1" applyBorder="1" applyAlignment="1">
      <alignment horizontal="right" vertical="center" wrapText="1"/>
    </xf>
    <xf numFmtId="3" fontId="7" fillId="11" borderId="0" xfId="1" applyNumberFormat="1" applyFont="1" applyFill="1" applyBorder="1" applyAlignment="1">
      <alignment horizontal="right" vertical="center" wrapText="1"/>
    </xf>
    <xf numFmtId="17" fontId="3" fillId="0" borderId="0" xfId="0" applyNumberFormat="1" applyFont="1"/>
    <xf numFmtId="3" fontId="0" fillId="0" borderId="0" xfId="0" applyNumberForma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 applyProtection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left"/>
    </xf>
    <xf numFmtId="0" fontId="13" fillId="0" borderId="0" xfId="0" applyFont="1"/>
    <xf numFmtId="0" fontId="23" fillId="0" borderId="0" xfId="0" applyFont="1"/>
    <xf numFmtId="0" fontId="8" fillId="12" borderId="0" xfId="0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0" fillId="13" borderId="0" xfId="0" applyFont="1" applyFill="1" applyAlignment="1">
      <alignment vertical="center"/>
    </xf>
    <xf numFmtId="0" fontId="10" fillId="13" borderId="0" xfId="0" applyFont="1" applyFill="1" applyBorder="1" applyAlignment="1">
      <alignment vertical="center"/>
    </xf>
    <xf numFmtId="165" fontId="10" fillId="13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24" fillId="0" borderId="3" xfId="2" applyFill="1" applyBorder="1" applyAlignment="1">
      <alignment vertical="center"/>
    </xf>
    <xf numFmtId="10" fontId="8" fillId="0" borderId="6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7" fillId="0" borderId="0" xfId="0" applyFont="1" applyFill="1" applyBorder="1"/>
    <xf numFmtId="3" fontId="17" fillId="3" borderId="0" xfId="0" applyNumberFormat="1" applyFont="1" applyFill="1" applyBorder="1"/>
    <xf numFmtId="3" fontId="17" fillId="0" borderId="0" xfId="0" applyNumberFormat="1" applyFont="1" applyFill="1" applyBorder="1"/>
    <xf numFmtId="3" fontId="17" fillId="4" borderId="0" xfId="0" applyNumberFormat="1" applyFont="1" applyFill="1" applyBorder="1"/>
    <xf numFmtId="3" fontId="17" fillId="5" borderId="0" xfId="0" applyNumberFormat="1" applyFont="1" applyFill="1" applyBorder="1"/>
    <xf numFmtId="3" fontId="17" fillId="0" borderId="0" xfId="0" applyNumberFormat="1" applyFont="1" applyFill="1" applyBorder="1" applyAlignment="1">
      <alignment vertical="center" wrapText="1"/>
    </xf>
    <xf numFmtId="3" fontId="17" fillId="6" borderId="0" xfId="0" applyNumberFormat="1" applyFont="1" applyFill="1" applyBorder="1"/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quotePrefix="1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 wrapText="1"/>
    </xf>
    <xf numFmtId="168" fontId="0" fillId="0" borderId="0" xfId="3" applyNumberFormat="1" applyFont="1"/>
    <xf numFmtId="3" fontId="0" fillId="3" borderId="0" xfId="0" applyNumberFormat="1" applyFill="1" applyBorder="1" applyAlignment="1">
      <alignment horizontal="right"/>
    </xf>
    <xf numFmtId="3" fontId="17" fillId="14" borderId="0" xfId="0" applyNumberFormat="1" applyFont="1" applyFill="1" applyBorder="1"/>
    <xf numFmtId="3" fontId="17" fillId="15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3" fontId="7" fillId="7" borderId="4" xfId="0" applyNumberFormat="1" applyFont="1" applyFill="1" applyBorder="1" applyAlignment="1">
      <alignment horizontal="center" vertical="center"/>
    </xf>
    <xf numFmtId="165" fontId="19" fillId="7" borderId="2" xfId="1" applyNumberFormat="1" applyFon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7" fillId="2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quotePrefix="1" applyFill="1" applyAlignment="1">
      <alignment horizontal="right" vertical="center"/>
    </xf>
    <xf numFmtId="164" fontId="13" fillId="0" borderId="0" xfId="0" applyNumberFormat="1" applyFont="1" applyFill="1" applyAlignment="1">
      <alignment vertical="center"/>
    </xf>
    <xf numFmtId="0" fontId="0" fillId="12" borderId="0" xfId="0" applyFill="1" applyAlignment="1">
      <alignment vertical="center"/>
    </xf>
    <xf numFmtId="3" fontId="0" fillId="12" borderId="3" xfId="0" applyNumberFormat="1" applyFill="1" applyBorder="1" applyAlignment="1">
      <alignment vertical="center"/>
    </xf>
    <xf numFmtId="3" fontId="0" fillId="12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0" fontId="0" fillId="15" borderId="0" xfId="0" applyFill="1" applyAlignment="1">
      <alignment vertical="center"/>
    </xf>
    <xf numFmtId="0" fontId="0" fillId="15" borderId="3" xfId="0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31" fillId="0" borderId="2" xfId="4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Alignment="1">
      <alignment vertical="center" wrapText="1"/>
    </xf>
    <xf numFmtId="3" fontId="4" fillId="4" borderId="0" xfId="0" applyNumberFormat="1" applyFont="1" applyFill="1" applyBorder="1"/>
    <xf numFmtId="3" fontId="9" fillId="0" borderId="0" xfId="0" applyNumberFormat="1" applyFont="1" applyFill="1" applyAlignment="1">
      <alignment vertical="center" wrapText="1"/>
    </xf>
    <xf numFmtId="49" fontId="2" fillId="0" borderId="0" xfId="0" applyNumberFormat="1" applyFont="1"/>
    <xf numFmtId="0" fontId="2" fillId="0" borderId="0" xfId="0" applyFont="1"/>
    <xf numFmtId="49" fontId="1" fillId="0" borderId="0" xfId="0" applyNumberFormat="1" applyFont="1"/>
    <xf numFmtId="0" fontId="0" fillId="0" borderId="0" xfId="0" applyFill="1"/>
    <xf numFmtId="3" fontId="0" fillId="0" borderId="2" xfId="0" applyNumberForma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 applyProtection="1">
      <alignment vertical="center" wrapText="1"/>
    </xf>
    <xf numFmtId="3" fontId="13" fillId="16" borderId="0" xfId="0" applyNumberFormat="1" applyFont="1" applyFill="1" applyAlignment="1">
      <alignment vertical="center"/>
    </xf>
    <xf numFmtId="3" fontId="0" fillId="17" borderId="2" xfId="0" applyNumberFormat="1" applyFill="1" applyBorder="1" applyAlignment="1">
      <alignment vertical="center" wrapText="1"/>
    </xf>
    <xf numFmtId="3" fontId="4" fillId="17" borderId="0" xfId="0" applyNumberFormat="1" applyFont="1" applyFill="1" applyAlignment="1">
      <alignment vertical="center" wrapText="1"/>
    </xf>
    <xf numFmtId="3" fontId="4" fillId="17" borderId="2" xfId="0" applyNumberFormat="1" applyFont="1" applyFill="1" applyBorder="1" applyAlignment="1">
      <alignment vertical="center" wrapText="1"/>
    </xf>
    <xf numFmtId="0" fontId="13" fillId="12" borderId="0" xfId="0" applyFont="1" applyFill="1" applyAlignment="1">
      <alignment vertical="center"/>
    </xf>
    <xf numFmtId="0" fontId="0" fillId="12" borderId="0" xfId="0" applyFill="1"/>
    <xf numFmtId="0" fontId="13" fillId="12" borderId="0" xfId="0" applyFont="1" applyFill="1" applyBorder="1" applyAlignment="1">
      <alignment vertical="center"/>
    </xf>
    <xf numFmtId="165" fontId="13" fillId="12" borderId="0" xfId="0" applyNumberFormat="1" applyFont="1" applyFill="1" applyBorder="1" applyAlignment="1">
      <alignment vertical="center"/>
    </xf>
    <xf numFmtId="3" fontId="13" fillId="12" borderId="0" xfId="0" applyNumberFormat="1" applyFont="1" applyFill="1" applyAlignment="1">
      <alignment vertical="center"/>
    </xf>
    <xf numFmtId="165" fontId="13" fillId="12" borderId="0" xfId="0" applyNumberFormat="1" applyFont="1" applyFill="1" applyAlignment="1">
      <alignment vertical="center"/>
    </xf>
    <xf numFmtId="3" fontId="13" fillId="12" borderId="0" xfId="0" applyNumberFormat="1" applyFont="1" applyFill="1" applyAlignment="1">
      <alignment horizontal="right" vertical="center"/>
    </xf>
    <xf numFmtId="0" fontId="8" fillId="12" borderId="0" xfId="0" applyFont="1" applyFill="1" applyAlignment="1">
      <alignment vertical="center"/>
    </xf>
    <xf numFmtId="3" fontId="17" fillId="12" borderId="0" xfId="0" applyNumberFormat="1" applyFont="1" applyFill="1" applyBorder="1"/>
    <xf numFmtId="3" fontId="13" fillId="18" borderId="0" xfId="0" applyNumberFormat="1" applyFont="1" applyFill="1" applyAlignment="1">
      <alignment vertical="center"/>
    </xf>
    <xf numFmtId="165" fontId="19" fillId="18" borderId="2" xfId="1" applyNumberFormat="1" applyFont="1" applyFill="1" applyBorder="1" applyAlignment="1">
      <alignment vertical="center"/>
    </xf>
    <xf numFmtId="3" fontId="8" fillId="8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5">
    <cellStyle name="Comma" xfId="3" builtinId="3"/>
    <cellStyle name="Hyperlink" xfId="2" builtinId="8"/>
    <cellStyle name="Normal" xfId="0" builtinId="0"/>
    <cellStyle name="Normal 2" xfId="1"/>
    <cellStyle name="Normal 3" xfId="4"/>
  </cellStyles>
  <dxfs count="50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99CC"/>
      <color rgb="FFA50021"/>
      <color rgb="FFB31111"/>
      <color rgb="FFCC33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4892922847231"/>
          <c:y val="5.0403219955832981E-2"/>
          <c:w val="0.76001345882870075"/>
          <c:h val="0.745061058192767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'School Chart'!$K$15</c:f>
              <c:strCache>
                <c:ptCount val="1"/>
                <c:pt idx="0">
                  <c:v>Net</c:v>
                </c:pt>
              </c:strCache>
            </c:strRef>
          </c:tx>
          <c:invertIfNegative val="0"/>
          <c:cat>
            <c:strRef>
              <c:f>'School Chart'!$K$6:$S$6</c:f>
              <c:strCache>
                <c:ptCount val="9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</c:strCache>
            </c:strRef>
          </c:cat>
          <c:val>
            <c:numRef>
              <c:f>'School Chart'!$K$16:$S$16</c:f>
              <c:numCache>
                <c:formatCode>#,##0_ ;[Red]\-#,##0\ </c:formatCode>
                <c:ptCount val="9"/>
                <c:pt idx="0">
                  <c:v>22487</c:v>
                </c:pt>
                <c:pt idx="1">
                  <c:v>10937</c:v>
                </c:pt>
                <c:pt idx="2">
                  <c:v>11296</c:v>
                </c:pt>
                <c:pt idx="3">
                  <c:v>1731</c:v>
                </c:pt>
                <c:pt idx="4">
                  <c:v>1870</c:v>
                </c:pt>
                <c:pt idx="5">
                  <c:v>-9845</c:v>
                </c:pt>
                <c:pt idx="6">
                  <c:v>-12696</c:v>
                </c:pt>
                <c:pt idx="7">
                  <c:v>-9384</c:v>
                </c:pt>
                <c:pt idx="8">
                  <c:v>-6796</c:v>
                </c:pt>
              </c:numCache>
            </c:numRef>
          </c:val>
        </c:ser>
        <c:ser>
          <c:idx val="0"/>
          <c:order val="1"/>
          <c:tx>
            <c:strRef>
              <c:f>'School Chart'!$K$11</c:f>
              <c:strCache>
                <c:ptCount val="1"/>
                <c:pt idx="0">
                  <c:v>Commitments</c:v>
                </c:pt>
              </c:strCache>
            </c:strRef>
          </c:tx>
          <c:invertIfNegative val="0"/>
          <c:cat>
            <c:strRef>
              <c:f>'School Chart'!$K$6:$S$6</c:f>
              <c:strCache>
                <c:ptCount val="9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</c:strCache>
            </c:strRef>
          </c:cat>
          <c:val>
            <c:numRef>
              <c:f>'School Chart'!$K$12:$S$12</c:f>
              <c:numCache>
                <c:formatCode>#,##0_ ;[Red]\-#,##0\ </c:formatCode>
                <c:ptCount val="9"/>
                <c:pt idx="0">
                  <c:v>21900</c:v>
                </c:pt>
                <c:pt idx="1">
                  <c:v>1300</c:v>
                </c:pt>
                <c:pt idx="2">
                  <c:v>5800</c:v>
                </c:pt>
                <c:pt idx="3">
                  <c:v>13604</c:v>
                </c:pt>
                <c:pt idx="4">
                  <c:v>13600</c:v>
                </c:pt>
                <c:pt idx="5">
                  <c:v>0</c:v>
                </c:pt>
                <c:pt idx="6">
                  <c:v>12507</c:v>
                </c:pt>
                <c:pt idx="7">
                  <c:v>13000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4231424"/>
        <c:axId val="34232960"/>
      </c:barChart>
      <c:lineChart>
        <c:grouping val="standard"/>
        <c:varyColors val="0"/>
        <c:ser>
          <c:idx val="2"/>
          <c:order val="2"/>
          <c:tx>
            <c:strRef>
              <c:f>'School Chart'!$K$19</c:f>
              <c:strCache>
                <c:ptCount val="1"/>
                <c:pt idx="0">
                  <c:v>Max Allowed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strRef>
              <c:f>'School Chart'!$K$6:$S$6</c:f>
              <c:strCache>
                <c:ptCount val="9"/>
                <c:pt idx="0">
                  <c:v>2007-08</c:v>
                </c:pt>
                <c:pt idx="1">
                  <c:v>2008-09</c:v>
                </c:pt>
                <c:pt idx="2">
                  <c:v>2009-10</c:v>
                </c:pt>
                <c:pt idx="3">
                  <c:v>2010-11</c:v>
                </c:pt>
                <c:pt idx="4">
                  <c:v>2011-12</c:v>
                </c:pt>
                <c:pt idx="5">
                  <c:v>2012-13</c:v>
                </c:pt>
                <c:pt idx="6">
                  <c:v>2013-14</c:v>
                </c:pt>
                <c:pt idx="7">
                  <c:v>2014-15</c:v>
                </c:pt>
                <c:pt idx="8">
                  <c:v>2015-16</c:v>
                </c:pt>
              </c:strCache>
            </c:strRef>
          </c:cat>
          <c:val>
            <c:numRef>
              <c:f>'School Chart'!$K$20:$S$20</c:f>
              <c:numCache>
                <c:formatCode>#,##0_ ;[Red]\-#,##0\ </c:formatCode>
                <c:ptCount val="9"/>
                <c:pt idx="0">
                  <c:v>25264</c:v>
                </c:pt>
                <c:pt idx="1">
                  <c:v>26621</c:v>
                </c:pt>
                <c:pt idx="2">
                  <c:v>27879</c:v>
                </c:pt>
                <c:pt idx="3">
                  <c:v>34128</c:v>
                </c:pt>
                <c:pt idx="4">
                  <c:v>32116</c:v>
                </c:pt>
                <c:pt idx="5">
                  <c:v>32377</c:v>
                </c:pt>
                <c:pt idx="6">
                  <c:v>34680</c:v>
                </c:pt>
                <c:pt idx="7">
                  <c:v>39312</c:v>
                </c:pt>
                <c:pt idx="8">
                  <c:v>39566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1424"/>
        <c:axId val="34232960"/>
      </c:lineChart>
      <c:lineChart>
        <c:grouping val="standard"/>
        <c:varyColors val="0"/>
        <c:ser>
          <c:idx val="3"/>
          <c:order val="3"/>
          <c:tx>
            <c:strRef>
              <c:f>'School Chart'!$K$23</c:f>
              <c:strCache>
                <c:ptCount val="1"/>
                <c:pt idx="0">
                  <c:v>Pupil Numbers</c:v>
                </c:pt>
              </c:strCache>
            </c:strRef>
          </c:tx>
          <c:spPr>
            <a:ln w="12700"/>
          </c:spPr>
          <c:marker>
            <c:symbol val="circle"/>
            <c:size val="4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'School Chart'!$K$24:$S$24</c:f>
              <c:numCache>
                <c:formatCode>General</c:formatCode>
                <c:ptCount val="9"/>
                <c:pt idx="0">
                  <c:v>299</c:v>
                </c:pt>
                <c:pt idx="1">
                  <c:v>294</c:v>
                </c:pt>
                <c:pt idx="2">
                  <c:v>350</c:v>
                </c:pt>
                <c:pt idx="3">
                  <c:v>411</c:v>
                </c:pt>
                <c:pt idx="4">
                  <c:v>412</c:v>
                </c:pt>
                <c:pt idx="5">
                  <c:v>405</c:v>
                </c:pt>
                <c:pt idx="6">
                  <c:v>407</c:v>
                </c:pt>
                <c:pt idx="7">
                  <c:v>411</c:v>
                </c:pt>
                <c:pt idx="8" formatCode="#,##0_ ;[Red]\-#,##0\ ">
                  <c:v>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49344"/>
        <c:axId val="34247424"/>
      </c:lineChart>
      <c:catAx>
        <c:axId val="34231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4232960"/>
        <c:crosses val="autoZero"/>
        <c:auto val="1"/>
        <c:lblAlgn val="ctr"/>
        <c:lblOffset val="100"/>
        <c:noMultiLvlLbl val="0"/>
      </c:catAx>
      <c:valAx>
        <c:axId val="342329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£'s</a:t>
                </a:r>
              </a:p>
            </c:rich>
          </c:tx>
          <c:layout>
            <c:manualLayout>
              <c:xMode val="edge"/>
              <c:yMode val="edge"/>
              <c:x val="3.7195115902961352E-2"/>
              <c:y val="0.40292043759096957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crossAx val="34231424"/>
        <c:crosses val="autoZero"/>
        <c:crossBetween val="between"/>
      </c:valAx>
      <c:valAx>
        <c:axId val="342474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Pupil</a:t>
                </a:r>
              </a:p>
              <a:p>
                <a:pPr>
                  <a:defRPr/>
                </a:pPr>
                <a:r>
                  <a:rPr lang="en-US"/>
                  <a:t> Numbers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249344"/>
        <c:crosses val="max"/>
        <c:crossBetween val="between"/>
      </c:valAx>
      <c:catAx>
        <c:axId val="3424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342474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'Phase Summary Data by Year'!$G$16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Year'!$H$16:$J$16</c:f>
              <c:numCache>
                <c:formatCode>#,##0</c:formatCode>
                <c:ptCount val="3"/>
                <c:pt idx="0">
                  <c:v>10570901.709999997</c:v>
                </c:pt>
                <c:pt idx="1">
                  <c:v>5855401.2300000004</c:v>
                </c:pt>
                <c:pt idx="2">
                  <c:v>4715500.4799999995</c:v>
                </c:pt>
              </c:numCache>
            </c:numRef>
          </c:val>
        </c:ser>
        <c:ser>
          <c:idx val="1"/>
          <c:order val="1"/>
          <c:tx>
            <c:strRef>
              <c:f>'Phase Summary Data by Year'!$G$17</c:f>
              <c:strCache>
                <c:ptCount val="1"/>
                <c:pt idx="0">
                  <c:v>2007-08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Year'!$H$17:$J$17</c:f>
              <c:numCache>
                <c:formatCode>#,##0</c:formatCode>
                <c:ptCount val="3"/>
                <c:pt idx="0">
                  <c:v>12568026</c:v>
                </c:pt>
                <c:pt idx="1">
                  <c:v>6747633</c:v>
                </c:pt>
                <c:pt idx="2">
                  <c:v>5820393</c:v>
                </c:pt>
              </c:numCache>
            </c:numRef>
          </c:val>
        </c:ser>
        <c:ser>
          <c:idx val="2"/>
          <c:order val="2"/>
          <c:tx>
            <c:strRef>
              <c:f>'Phase Summary Data by Year'!$G$18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Year'!$H$18:$J$18</c:f>
              <c:numCache>
                <c:formatCode>#,##0</c:formatCode>
                <c:ptCount val="3"/>
                <c:pt idx="0">
                  <c:v>9267638.5299999956</c:v>
                </c:pt>
                <c:pt idx="1">
                  <c:v>5595723</c:v>
                </c:pt>
                <c:pt idx="2">
                  <c:v>3671915.53</c:v>
                </c:pt>
              </c:numCache>
            </c:numRef>
          </c:val>
        </c:ser>
        <c:ser>
          <c:idx val="3"/>
          <c:order val="3"/>
          <c:tx>
            <c:strRef>
              <c:f>'Phase Summary Data by Year'!$G$19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Year'!$H$19:$J$19</c:f>
              <c:numCache>
                <c:formatCode>#,##0</c:formatCode>
                <c:ptCount val="3"/>
                <c:pt idx="0">
                  <c:v>9186861.5700000003</c:v>
                </c:pt>
                <c:pt idx="1">
                  <c:v>5958334.0800000001</c:v>
                </c:pt>
                <c:pt idx="2">
                  <c:v>3228527.4900000012</c:v>
                </c:pt>
              </c:numCache>
            </c:numRef>
          </c:val>
        </c:ser>
        <c:ser>
          <c:idx val="4"/>
          <c:order val="4"/>
          <c:tx>
            <c:strRef>
              <c:f>'Phase Summary Data by Year'!$G$20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Year'!$H$20:$J$20</c:f>
              <c:numCache>
                <c:formatCode>#,##0</c:formatCode>
                <c:ptCount val="3"/>
                <c:pt idx="0">
                  <c:v>8730694</c:v>
                </c:pt>
                <c:pt idx="1">
                  <c:v>5229801</c:v>
                </c:pt>
                <c:pt idx="2">
                  <c:v>3269943</c:v>
                </c:pt>
              </c:numCache>
            </c:numRef>
          </c:val>
        </c:ser>
        <c:ser>
          <c:idx val="5"/>
          <c:order val="5"/>
          <c:tx>
            <c:strRef>
              <c:f>'Phase Summary Data by Year'!$G$21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Year'!$H$21:$J$21</c:f>
              <c:numCache>
                <c:formatCode>#,##0</c:formatCode>
                <c:ptCount val="3"/>
                <c:pt idx="0">
                  <c:v>10553014</c:v>
                </c:pt>
                <c:pt idx="1">
                  <c:v>5602498</c:v>
                </c:pt>
                <c:pt idx="2">
                  <c:v>4096830</c:v>
                </c:pt>
              </c:numCache>
            </c:numRef>
          </c:val>
        </c:ser>
        <c:ser>
          <c:idx val="6"/>
          <c:order val="6"/>
          <c:tx>
            <c:strRef>
              <c:f>'Phase Summary Data by Year'!$G$22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Year'!$H$22:$J$22</c:f>
              <c:numCache>
                <c:formatCode>#,##0</c:formatCode>
                <c:ptCount val="3"/>
                <c:pt idx="0">
                  <c:v>10459290</c:v>
                </c:pt>
                <c:pt idx="1">
                  <c:v>5818846</c:v>
                </c:pt>
                <c:pt idx="2">
                  <c:v>4039846</c:v>
                </c:pt>
              </c:numCache>
            </c:numRef>
          </c:val>
        </c:ser>
        <c:ser>
          <c:idx val="7"/>
          <c:order val="7"/>
          <c:tx>
            <c:strRef>
              <c:f>'Phase Summary Data by Year'!$G$23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Year'!$H$23:$J$23</c:f>
              <c:numCache>
                <c:formatCode>#,##0</c:formatCode>
                <c:ptCount val="3"/>
                <c:pt idx="0">
                  <c:v>9858692</c:v>
                </c:pt>
                <c:pt idx="1">
                  <c:v>5356855</c:v>
                </c:pt>
                <c:pt idx="2">
                  <c:v>4039846</c:v>
                </c:pt>
              </c:numCache>
            </c:numRef>
          </c:val>
        </c:ser>
        <c:ser>
          <c:idx val="8"/>
          <c:order val="8"/>
          <c:tx>
            <c:strRef>
              <c:f>'Phase Summary Data by Year'!$G$24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Year'!$H$24:$J$24</c:f>
              <c:numCache>
                <c:formatCode>#,##0</c:formatCode>
                <c:ptCount val="3"/>
                <c:pt idx="0">
                  <c:v>7671958.4899999946</c:v>
                </c:pt>
                <c:pt idx="1">
                  <c:v>4632571.25</c:v>
                </c:pt>
                <c:pt idx="2">
                  <c:v>3039387.2399999974</c:v>
                </c:pt>
              </c:numCache>
            </c:numRef>
          </c:val>
        </c:ser>
        <c:ser>
          <c:idx val="9"/>
          <c:order val="9"/>
          <c:tx>
            <c:strRef>
              <c:f>'Phase Summary Data by Year'!$G$25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'Phase Summary Data by Year'!$H$15:$J$15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Year'!$H$25:$J$25</c:f>
              <c:numCache>
                <c:formatCode>#,##0</c:formatCode>
                <c:ptCount val="3"/>
                <c:pt idx="0">
                  <c:v>8101609.1100000013</c:v>
                </c:pt>
                <c:pt idx="1">
                  <c:v>4665902.66</c:v>
                </c:pt>
                <c:pt idx="2">
                  <c:v>3435706.45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71968"/>
        <c:axId val="155973504"/>
      </c:barChart>
      <c:catAx>
        <c:axId val="155971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5973504"/>
        <c:crosses val="autoZero"/>
        <c:auto val="1"/>
        <c:lblAlgn val="ctr"/>
        <c:lblOffset val="100"/>
        <c:noMultiLvlLbl val="0"/>
      </c:catAx>
      <c:valAx>
        <c:axId val="155973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5971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'Phase Summary Data by Year'!$L$16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Year'!$M$16:$O$16</c:f>
              <c:numCache>
                <c:formatCode>#,##0</c:formatCode>
                <c:ptCount val="3"/>
                <c:pt idx="0">
                  <c:v>8960.52</c:v>
                </c:pt>
                <c:pt idx="1">
                  <c:v>0</c:v>
                </c:pt>
                <c:pt idx="2">
                  <c:v>8960.52</c:v>
                </c:pt>
              </c:numCache>
            </c:numRef>
          </c:val>
        </c:ser>
        <c:ser>
          <c:idx val="1"/>
          <c:order val="1"/>
          <c:tx>
            <c:strRef>
              <c:f>'Phase Summary Data by Year'!$L$17</c:f>
              <c:strCache>
                <c:ptCount val="1"/>
                <c:pt idx="0">
                  <c:v>2007-08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Year'!$M$17:$O$17</c:f>
              <c:numCache>
                <c:formatCode>#,##0</c:formatCode>
                <c:ptCount val="3"/>
                <c:pt idx="0">
                  <c:v>-1923</c:v>
                </c:pt>
                <c:pt idx="1">
                  <c:v>0</c:v>
                </c:pt>
                <c:pt idx="2">
                  <c:v>-1923</c:v>
                </c:pt>
              </c:numCache>
            </c:numRef>
          </c:val>
        </c:ser>
        <c:ser>
          <c:idx val="2"/>
          <c:order val="2"/>
          <c:tx>
            <c:strRef>
              <c:f>'Phase Summary Data by Year'!$L$18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Year'!$M$18:$O$18</c:f>
              <c:numCache>
                <c:formatCode>#,##0</c:formatCode>
                <c:ptCount val="3"/>
                <c:pt idx="0">
                  <c:v>1458.1000000000058</c:v>
                </c:pt>
                <c:pt idx="1">
                  <c:v>0</c:v>
                </c:pt>
                <c:pt idx="2">
                  <c:v>1458.1000000000058</c:v>
                </c:pt>
              </c:numCache>
            </c:numRef>
          </c:val>
        </c:ser>
        <c:ser>
          <c:idx val="3"/>
          <c:order val="3"/>
          <c:tx>
            <c:strRef>
              <c:f>'Phase Summary Data by Year'!$L$19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Year'!$M$19:$O$19</c:f>
              <c:numCache>
                <c:formatCode>#,##0</c:formatCode>
                <c:ptCount val="3"/>
                <c:pt idx="0">
                  <c:v>1458</c:v>
                </c:pt>
                <c:pt idx="1">
                  <c:v>0</c:v>
                </c:pt>
                <c:pt idx="2">
                  <c:v>1458</c:v>
                </c:pt>
              </c:numCache>
            </c:numRef>
          </c:val>
        </c:ser>
        <c:ser>
          <c:idx val="4"/>
          <c:order val="4"/>
          <c:tx>
            <c:strRef>
              <c:f>'Phase Summary Data by Year'!$L$20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Year'!$M$20:$O$20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'Phase Summary Data by Year'!$L$21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Year'!$M$21:$O$21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'Phase Summary Data by Year'!$L$22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Year'!$M$22:$O$22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'Phase Summary Data by Year'!$L$23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Year'!$M$23:$O$23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'Phase Summary Data by Year'!$L$24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Year'!$M$24:$O$24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'Phase Summary Data by Year'!$L$25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'Phase Summary Data by Year'!$M$15:$O$15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Year'!$M$25:$O$25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07488"/>
        <c:axId val="179413376"/>
      </c:barChart>
      <c:catAx>
        <c:axId val="17940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413376"/>
        <c:crosses val="autoZero"/>
        <c:auto val="1"/>
        <c:lblAlgn val="ctr"/>
        <c:lblOffset val="100"/>
        <c:noMultiLvlLbl val="0"/>
      </c:catAx>
      <c:valAx>
        <c:axId val="179413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79407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'Phase Summary Data by Year'!$B$3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Year'!$C$3:$E$3</c:f>
              <c:numCache>
                <c:formatCode>#,##0</c:formatCode>
                <c:ptCount val="3"/>
                <c:pt idx="0">
                  <c:v>4829697.4799999995</c:v>
                </c:pt>
                <c:pt idx="1">
                  <c:v>2197517.23</c:v>
                </c:pt>
                <c:pt idx="2">
                  <c:v>2632180.2499999995</c:v>
                </c:pt>
              </c:numCache>
            </c:numRef>
          </c:val>
        </c:ser>
        <c:ser>
          <c:idx val="1"/>
          <c:order val="1"/>
          <c:tx>
            <c:strRef>
              <c:f>'Phase Summary Data by Year'!$B$4</c:f>
              <c:strCache>
                <c:ptCount val="1"/>
                <c:pt idx="0">
                  <c:v>2007-08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Year'!$C$4:$E$4</c:f>
              <c:numCache>
                <c:formatCode>#,##0</c:formatCode>
                <c:ptCount val="3"/>
                <c:pt idx="0">
                  <c:v>5419680</c:v>
                </c:pt>
                <c:pt idx="1">
                  <c:v>2626409</c:v>
                </c:pt>
                <c:pt idx="2">
                  <c:v>2793271</c:v>
                </c:pt>
              </c:numCache>
            </c:numRef>
          </c:val>
        </c:ser>
        <c:ser>
          <c:idx val="2"/>
          <c:order val="2"/>
          <c:tx>
            <c:strRef>
              <c:f>'Phase Summary Data by Year'!$B$5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Year'!$C$5:$E$5</c:f>
              <c:numCache>
                <c:formatCode>#,##0</c:formatCode>
                <c:ptCount val="3"/>
                <c:pt idx="0">
                  <c:v>4910890.6499999976</c:v>
                </c:pt>
                <c:pt idx="1">
                  <c:v>2432966</c:v>
                </c:pt>
                <c:pt idx="2">
                  <c:v>2477924.6500000008</c:v>
                </c:pt>
              </c:numCache>
            </c:numRef>
          </c:val>
        </c:ser>
        <c:ser>
          <c:idx val="3"/>
          <c:order val="3"/>
          <c:tx>
            <c:strRef>
              <c:f>'Phase Summary Data by Year'!$B$6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Year'!$C$6:$E$6</c:f>
              <c:numCache>
                <c:formatCode>#,##0</c:formatCode>
                <c:ptCount val="3"/>
                <c:pt idx="0">
                  <c:v>4471235.8299999991</c:v>
                </c:pt>
                <c:pt idx="1">
                  <c:v>1938284</c:v>
                </c:pt>
                <c:pt idx="2">
                  <c:v>2532951.830000001</c:v>
                </c:pt>
              </c:numCache>
            </c:numRef>
          </c:val>
        </c:ser>
        <c:ser>
          <c:idx val="4"/>
          <c:order val="4"/>
          <c:tx>
            <c:strRef>
              <c:f>'Phase Summary Data by Year'!$B$7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Year'!$C$7:$E$7</c:f>
              <c:numCache>
                <c:formatCode>#,##0</c:formatCode>
                <c:ptCount val="3"/>
                <c:pt idx="0">
                  <c:v>4778883</c:v>
                </c:pt>
                <c:pt idx="1">
                  <c:v>2038812</c:v>
                </c:pt>
                <c:pt idx="2">
                  <c:v>2690545</c:v>
                </c:pt>
              </c:numCache>
            </c:numRef>
          </c:val>
        </c:ser>
        <c:ser>
          <c:idx val="5"/>
          <c:order val="5"/>
          <c:tx>
            <c:strRef>
              <c:f>'Phase Summary Data by Year'!$B$8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Year'!$C$8:$E$8</c:f>
              <c:numCache>
                <c:formatCode>#,##0</c:formatCode>
                <c:ptCount val="3"/>
                <c:pt idx="0">
                  <c:v>4800593</c:v>
                </c:pt>
                <c:pt idx="1">
                  <c:v>2113086</c:v>
                </c:pt>
                <c:pt idx="2">
                  <c:v>2687507</c:v>
                </c:pt>
              </c:numCache>
            </c:numRef>
          </c:val>
        </c:ser>
        <c:ser>
          <c:idx val="6"/>
          <c:order val="6"/>
          <c:tx>
            <c:strRef>
              <c:f>'Phase Summary Data by Year'!$B$9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Year'!$C$9:$E$9</c:f>
              <c:numCache>
                <c:formatCode>#,##0</c:formatCode>
                <c:ptCount val="3"/>
                <c:pt idx="0">
                  <c:v>4239298</c:v>
                </c:pt>
                <c:pt idx="1">
                  <c:v>1842599</c:v>
                </c:pt>
                <c:pt idx="2">
                  <c:v>2326417</c:v>
                </c:pt>
              </c:numCache>
            </c:numRef>
          </c:val>
        </c:ser>
        <c:ser>
          <c:idx val="7"/>
          <c:order val="7"/>
          <c:tx>
            <c:strRef>
              <c:f>'Phase Summary Data by Year'!$B$10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Year'!$C$10:$E$10</c:f>
              <c:numCache>
                <c:formatCode>#,##0</c:formatCode>
                <c:ptCount val="3"/>
                <c:pt idx="0">
                  <c:v>4169016</c:v>
                </c:pt>
                <c:pt idx="1">
                  <c:v>2191515</c:v>
                </c:pt>
                <c:pt idx="2">
                  <c:v>2326417</c:v>
                </c:pt>
              </c:numCache>
            </c:numRef>
          </c:val>
        </c:ser>
        <c:ser>
          <c:idx val="8"/>
          <c:order val="8"/>
          <c:tx>
            <c:strRef>
              <c:f>'Phase Summary Data by Year'!$B$11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Year'!$C$11:$E$11</c:f>
              <c:numCache>
                <c:formatCode>#,##0</c:formatCode>
                <c:ptCount val="3"/>
                <c:pt idx="0">
                  <c:v>4337338.5999999987</c:v>
                </c:pt>
                <c:pt idx="1">
                  <c:v>2269225.75</c:v>
                </c:pt>
                <c:pt idx="2">
                  <c:v>2068112.8499999987</c:v>
                </c:pt>
              </c:numCache>
            </c:numRef>
          </c:val>
        </c:ser>
        <c:ser>
          <c:idx val="9"/>
          <c:order val="9"/>
          <c:tx>
            <c:strRef>
              <c:f>'Phase Summary Data by Year'!$B$12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'Phase Summary Data by Year'!$C$2:$E$2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Year'!$C$12:$E$12</c:f>
              <c:numCache>
                <c:formatCode>#,##0</c:formatCode>
                <c:ptCount val="3"/>
                <c:pt idx="0">
                  <c:v>4839435.7200000007</c:v>
                </c:pt>
                <c:pt idx="1">
                  <c:v>2255822.66</c:v>
                </c:pt>
                <c:pt idx="2">
                  <c:v>2583613.06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45216"/>
        <c:axId val="179546752"/>
      </c:barChart>
      <c:catAx>
        <c:axId val="179545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546752"/>
        <c:crosses val="autoZero"/>
        <c:auto val="1"/>
        <c:lblAlgn val="ctr"/>
        <c:lblOffset val="100"/>
        <c:noMultiLvlLbl val="0"/>
      </c:catAx>
      <c:valAx>
        <c:axId val="179546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79545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'Phase Summary Data by Year'!$G$3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Year'!$H$3:$J$3</c:f>
              <c:numCache>
                <c:formatCode>#,##0</c:formatCode>
                <c:ptCount val="3"/>
                <c:pt idx="0">
                  <c:v>2476763.6300000004</c:v>
                </c:pt>
                <c:pt idx="1">
                  <c:v>1383133</c:v>
                </c:pt>
                <c:pt idx="2">
                  <c:v>1093630.6300000006</c:v>
                </c:pt>
              </c:numCache>
            </c:numRef>
          </c:val>
        </c:ser>
        <c:ser>
          <c:idx val="1"/>
          <c:order val="1"/>
          <c:tx>
            <c:strRef>
              <c:f>'Phase Summary Data by Year'!$G$4</c:f>
              <c:strCache>
                <c:ptCount val="1"/>
                <c:pt idx="0">
                  <c:v>2007-08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Year'!$H$4:$J$4</c:f>
              <c:numCache>
                <c:formatCode>#,##0</c:formatCode>
                <c:ptCount val="3"/>
                <c:pt idx="0">
                  <c:v>2808468</c:v>
                </c:pt>
                <c:pt idx="1">
                  <c:v>1448247</c:v>
                </c:pt>
                <c:pt idx="2">
                  <c:v>1360221</c:v>
                </c:pt>
              </c:numCache>
            </c:numRef>
          </c:val>
        </c:ser>
        <c:ser>
          <c:idx val="2"/>
          <c:order val="2"/>
          <c:tx>
            <c:strRef>
              <c:f>'Phase Summary Data by Year'!$G$5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Year'!$H$5:$J$5</c:f>
              <c:numCache>
                <c:formatCode>#,##0</c:formatCode>
                <c:ptCount val="3"/>
                <c:pt idx="0">
                  <c:v>1271692.2499999998</c:v>
                </c:pt>
                <c:pt idx="1">
                  <c:v>856097</c:v>
                </c:pt>
                <c:pt idx="2">
                  <c:v>415595.24999999971</c:v>
                </c:pt>
              </c:numCache>
            </c:numRef>
          </c:val>
        </c:ser>
        <c:ser>
          <c:idx val="3"/>
          <c:order val="3"/>
          <c:tx>
            <c:strRef>
              <c:f>'Phase Summary Data by Year'!$G$6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Year'!$H$6:$J$6</c:f>
              <c:numCache>
                <c:formatCode>#,##0</c:formatCode>
                <c:ptCount val="3"/>
                <c:pt idx="0">
                  <c:v>1393588.4499999997</c:v>
                </c:pt>
                <c:pt idx="1">
                  <c:v>943665.08000000007</c:v>
                </c:pt>
                <c:pt idx="2">
                  <c:v>449923.36999999988</c:v>
                </c:pt>
              </c:numCache>
            </c:numRef>
          </c:val>
        </c:ser>
        <c:ser>
          <c:idx val="4"/>
          <c:order val="4"/>
          <c:tx>
            <c:strRef>
              <c:f>'Phase Summary Data by Year'!$G$7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Year'!$H$7:$J$7</c:f>
              <c:numCache>
                <c:formatCode>#,##0</c:formatCode>
                <c:ptCount val="3"/>
                <c:pt idx="0">
                  <c:v>838390</c:v>
                </c:pt>
                <c:pt idx="1">
                  <c:v>675291</c:v>
                </c:pt>
                <c:pt idx="2">
                  <c:v>-18325</c:v>
                </c:pt>
              </c:numCache>
            </c:numRef>
          </c:val>
        </c:ser>
        <c:ser>
          <c:idx val="5"/>
          <c:order val="5"/>
          <c:tx>
            <c:strRef>
              <c:f>'Phase Summary Data by Year'!$G$8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Year'!$H$8:$J$8</c:f>
              <c:numCache>
                <c:formatCode>#,##0</c:formatCode>
                <c:ptCount val="3"/>
                <c:pt idx="0">
                  <c:v>1313113</c:v>
                </c:pt>
                <c:pt idx="1">
                  <c:v>872422</c:v>
                </c:pt>
                <c:pt idx="2">
                  <c:v>522140</c:v>
                </c:pt>
              </c:numCache>
            </c:numRef>
          </c:val>
        </c:ser>
        <c:ser>
          <c:idx val="6"/>
          <c:order val="6"/>
          <c:tx>
            <c:strRef>
              <c:f>'Phase Summary Data by Year'!$G$9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Year'!$H$9:$J$9</c:f>
              <c:numCache>
                <c:formatCode>#,##0</c:formatCode>
                <c:ptCount val="3"/>
                <c:pt idx="0">
                  <c:v>2359125</c:v>
                </c:pt>
                <c:pt idx="1">
                  <c:v>1137436</c:v>
                </c:pt>
                <c:pt idx="2">
                  <c:v>691373</c:v>
                </c:pt>
              </c:numCache>
            </c:numRef>
          </c:val>
        </c:ser>
        <c:ser>
          <c:idx val="7"/>
          <c:order val="7"/>
          <c:tx>
            <c:strRef>
              <c:f>'Phase Summary Data by Year'!$G$10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Year'!$H$10:$J$10</c:f>
              <c:numCache>
                <c:formatCode>#,##0</c:formatCode>
                <c:ptCount val="3"/>
                <c:pt idx="0">
                  <c:v>1828809</c:v>
                </c:pt>
                <c:pt idx="1">
                  <c:v>874012</c:v>
                </c:pt>
                <c:pt idx="2">
                  <c:v>691373</c:v>
                </c:pt>
              </c:numCache>
            </c:numRef>
          </c:val>
        </c:ser>
        <c:ser>
          <c:idx val="8"/>
          <c:order val="8"/>
          <c:tx>
            <c:strRef>
              <c:f>'Phase Summary Data by Year'!$G$11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Year'!$H$11:$J$11</c:f>
              <c:numCache>
                <c:formatCode>#,##0</c:formatCode>
                <c:ptCount val="3"/>
                <c:pt idx="0">
                  <c:v>975879.50999999058</c:v>
                </c:pt>
                <c:pt idx="1">
                  <c:v>491993.5</c:v>
                </c:pt>
                <c:pt idx="2">
                  <c:v>483886.00999999023</c:v>
                </c:pt>
              </c:numCache>
            </c:numRef>
          </c:val>
        </c:ser>
        <c:ser>
          <c:idx val="9"/>
          <c:order val="9"/>
          <c:tx>
            <c:strRef>
              <c:f>'Phase Summary Data by Year'!$G$12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'Phase Summary Data by Year'!$H$2:$J$2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Year'!$H$12:$J$12</c:f>
              <c:numCache>
                <c:formatCode>#,##0</c:formatCode>
                <c:ptCount val="3"/>
                <c:pt idx="0">
                  <c:v>1216931</c:v>
                </c:pt>
                <c:pt idx="1">
                  <c:v>621443</c:v>
                </c:pt>
                <c:pt idx="2">
                  <c:v>595488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89888"/>
        <c:axId val="179591424"/>
      </c:barChart>
      <c:catAx>
        <c:axId val="17958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591424"/>
        <c:crosses val="autoZero"/>
        <c:auto val="1"/>
        <c:lblAlgn val="ctr"/>
        <c:lblOffset val="100"/>
        <c:noMultiLvlLbl val="0"/>
      </c:catAx>
      <c:valAx>
        <c:axId val="179591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79589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'Phase Summary Data by Year'!$L$3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Year'!$M$3:$O$3</c:f>
              <c:numCache>
                <c:formatCode>#,##0</c:formatCode>
                <c:ptCount val="3"/>
                <c:pt idx="0">
                  <c:v>2672821.9899999993</c:v>
                </c:pt>
                <c:pt idx="1">
                  <c:v>1993251</c:v>
                </c:pt>
                <c:pt idx="2">
                  <c:v>679570.98999999964</c:v>
                </c:pt>
              </c:numCache>
            </c:numRef>
          </c:val>
        </c:ser>
        <c:ser>
          <c:idx val="1"/>
          <c:order val="1"/>
          <c:tx>
            <c:strRef>
              <c:f>'Phase Summary Data by Year'!$L$4</c:f>
              <c:strCache>
                <c:ptCount val="1"/>
                <c:pt idx="0">
                  <c:v>2007-08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Year'!$M$4:$O$4</c:f>
              <c:numCache>
                <c:formatCode>#,##0</c:formatCode>
                <c:ptCount val="3"/>
                <c:pt idx="0">
                  <c:v>3449230</c:v>
                </c:pt>
                <c:pt idx="1">
                  <c:v>1983171</c:v>
                </c:pt>
                <c:pt idx="2">
                  <c:v>1466059</c:v>
                </c:pt>
              </c:numCache>
            </c:numRef>
          </c:val>
        </c:ser>
        <c:ser>
          <c:idx val="2"/>
          <c:order val="2"/>
          <c:tx>
            <c:strRef>
              <c:f>'Phase Summary Data by Year'!$L$5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Year'!$M$5:$O$5</c:f>
              <c:numCache>
                <c:formatCode>#,##0</c:formatCode>
                <c:ptCount val="3"/>
                <c:pt idx="0">
                  <c:v>1967714.3499999994</c:v>
                </c:pt>
                <c:pt idx="1">
                  <c:v>1427950</c:v>
                </c:pt>
                <c:pt idx="2">
                  <c:v>539764.34999999939</c:v>
                </c:pt>
              </c:numCache>
            </c:numRef>
          </c:val>
        </c:ser>
        <c:ser>
          <c:idx val="3"/>
          <c:order val="3"/>
          <c:tx>
            <c:strRef>
              <c:f>'Phase Summary Data by Year'!$L$6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Year'!$M$6:$O$6</c:f>
              <c:numCache>
                <c:formatCode>#,##0</c:formatCode>
                <c:ptCount val="3"/>
                <c:pt idx="0">
                  <c:v>2192119.0300000003</c:v>
                </c:pt>
                <c:pt idx="1">
                  <c:v>1992667</c:v>
                </c:pt>
                <c:pt idx="2">
                  <c:v>199452.02999999997</c:v>
                </c:pt>
              </c:numCache>
            </c:numRef>
          </c:val>
        </c:ser>
        <c:ser>
          <c:idx val="4"/>
          <c:order val="4"/>
          <c:tx>
            <c:strRef>
              <c:f>'Phase Summary Data by Year'!$L$7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Year'!$M$7:$O$7</c:f>
              <c:numCache>
                <c:formatCode>#,##0</c:formatCode>
                <c:ptCount val="3"/>
                <c:pt idx="0">
                  <c:v>2036617</c:v>
                </c:pt>
                <c:pt idx="1">
                  <c:v>1823696</c:v>
                </c:pt>
                <c:pt idx="2">
                  <c:v>212921</c:v>
                </c:pt>
              </c:numCache>
            </c:numRef>
          </c:val>
        </c:ser>
        <c:ser>
          <c:idx val="5"/>
          <c:order val="5"/>
          <c:tx>
            <c:strRef>
              <c:f>'Phase Summary Data by Year'!$L$8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Year'!$M$8:$O$8</c:f>
              <c:numCache>
                <c:formatCode>#,##0</c:formatCode>
                <c:ptCount val="3"/>
                <c:pt idx="0">
                  <c:v>3506004</c:v>
                </c:pt>
                <c:pt idx="1">
                  <c:v>2025601</c:v>
                </c:pt>
                <c:pt idx="2">
                  <c:v>545268</c:v>
                </c:pt>
              </c:numCache>
            </c:numRef>
          </c:val>
        </c:ser>
        <c:ser>
          <c:idx val="6"/>
          <c:order val="6"/>
          <c:tx>
            <c:strRef>
              <c:f>'Phase Summary Data by Year'!$L$9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Year'!$M$9:$O$9</c:f>
              <c:numCache>
                <c:formatCode>#,##0</c:formatCode>
                <c:ptCount val="3"/>
                <c:pt idx="0">
                  <c:v>2133465</c:v>
                </c:pt>
                <c:pt idx="1">
                  <c:v>1506082</c:v>
                </c:pt>
                <c:pt idx="2">
                  <c:v>627383</c:v>
                </c:pt>
              </c:numCache>
            </c:numRef>
          </c:val>
        </c:ser>
        <c:ser>
          <c:idx val="7"/>
          <c:order val="7"/>
          <c:tx>
            <c:strRef>
              <c:f>'Phase Summary Data by Year'!$L$10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Year'!$M$10:$O$10</c:f>
              <c:numCache>
                <c:formatCode>#,##0</c:formatCode>
                <c:ptCount val="3"/>
                <c:pt idx="0">
                  <c:v>2133465</c:v>
                </c:pt>
                <c:pt idx="1">
                  <c:v>1377374</c:v>
                </c:pt>
                <c:pt idx="2">
                  <c:v>627383</c:v>
                </c:pt>
              </c:numCache>
            </c:numRef>
          </c:val>
        </c:ser>
        <c:ser>
          <c:idx val="8"/>
          <c:order val="8"/>
          <c:tx>
            <c:strRef>
              <c:f>'Phase Summary Data by Year'!$L$11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Year'!$M$11:$O$11</c:f>
              <c:numCache>
                <c:formatCode>#,##0</c:formatCode>
                <c:ptCount val="3"/>
                <c:pt idx="0">
                  <c:v>1140139.0200000042</c:v>
                </c:pt>
                <c:pt idx="1">
                  <c:v>982635</c:v>
                </c:pt>
                <c:pt idx="2">
                  <c:v>157504.02000000706</c:v>
                </c:pt>
              </c:numCache>
            </c:numRef>
          </c:val>
        </c:ser>
        <c:ser>
          <c:idx val="9"/>
          <c:order val="9"/>
          <c:tx>
            <c:strRef>
              <c:f>'Phase Summary Data by Year'!$L$12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'Phase Summary Data by Year'!$M$2:$O$2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Year'!$M$12:$O$12</c:f>
              <c:numCache>
                <c:formatCode>#,##0</c:formatCode>
                <c:ptCount val="3"/>
                <c:pt idx="0">
                  <c:v>931606</c:v>
                </c:pt>
                <c:pt idx="1">
                  <c:v>1056532</c:v>
                </c:pt>
                <c:pt idx="2">
                  <c:v>-124926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11360"/>
        <c:axId val="179725440"/>
      </c:barChart>
      <c:catAx>
        <c:axId val="179711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9725440"/>
        <c:crosses val="autoZero"/>
        <c:auto val="1"/>
        <c:lblAlgn val="ctr"/>
        <c:lblOffset val="100"/>
        <c:noMultiLvlLbl val="0"/>
      </c:catAx>
      <c:valAx>
        <c:axId val="1797254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79711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'Phase Summary Data by Year'!$B$16</c:f>
              <c:strCache>
                <c:ptCount val="1"/>
                <c:pt idx="0">
                  <c:v>2006-07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Year'!$C$16:$E$16</c:f>
              <c:numCache>
                <c:formatCode>#,##0</c:formatCode>
                <c:ptCount val="3"/>
                <c:pt idx="0">
                  <c:v>582658.09</c:v>
                </c:pt>
                <c:pt idx="1">
                  <c:v>281500</c:v>
                </c:pt>
                <c:pt idx="2">
                  <c:v>301158.08999999991</c:v>
                </c:pt>
              </c:numCache>
            </c:numRef>
          </c:val>
        </c:ser>
        <c:ser>
          <c:idx val="1"/>
          <c:order val="1"/>
          <c:tx>
            <c:strRef>
              <c:f>'Phase Summary Data by Year'!$B$17</c:f>
              <c:strCache>
                <c:ptCount val="1"/>
                <c:pt idx="0">
                  <c:v>2007-08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Year'!$C$17:$E$17</c:f>
              <c:numCache>
                <c:formatCode>#,##0</c:formatCode>
                <c:ptCount val="3"/>
                <c:pt idx="0">
                  <c:v>892571</c:v>
                </c:pt>
                <c:pt idx="1">
                  <c:v>689806</c:v>
                </c:pt>
                <c:pt idx="2">
                  <c:v>202765</c:v>
                </c:pt>
              </c:numCache>
            </c:numRef>
          </c:val>
        </c:ser>
        <c:ser>
          <c:idx val="2"/>
          <c:order val="2"/>
          <c:tx>
            <c:strRef>
              <c:f>'Phase Summary Data by Year'!$B$18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Year'!$C$18:$E$18</c:f>
              <c:numCache>
                <c:formatCode>#,##0</c:formatCode>
                <c:ptCount val="3"/>
                <c:pt idx="0">
                  <c:v>1115883.18</c:v>
                </c:pt>
                <c:pt idx="1">
                  <c:v>878710</c:v>
                </c:pt>
                <c:pt idx="2">
                  <c:v>237173.17999999993</c:v>
                </c:pt>
              </c:numCache>
            </c:numRef>
          </c:val>
        </c:ser>
        <c:ser>
          <c:idx val="3"/>
          <c:order val="3"/>
          <c:tx>
            <c:strRef>
              <c:f>'Phase Summary Data by Year'!$B$19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Year'!$C$19:$E$19</c:f>
              <c:numCache>
                <c:formatCode>#,##0</c:formatCode>
                <c:ptCount val="3"/>
                <c:pt idx="0">
                  <c:v>1128460.26</c:v>
                </c:pt>
                <c:pt idx="1">
                  <c:v>1083718</c:v>
                </c:pt>
                <c:pt idx="2">
                  <c:v>44742.260000000017</c:v>
                </c:pt>
              </c:numCache>
            </c:numRef>
          </c:val>
        </c:ser>
        <c:ser>
          <c:idx val="4"/>
          <c:order val="4"/>
          <c:tx>
            <c:strRef>
              <c:f>'Phase Summary Data by Year'!$B$20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Year'!$C$20:$E$20</c:f>
              <c:numCache>
                <c:formatCode>#,##0</c:formatCode>
                <c:ptCount val="3"/>
                <c:pt idx="0">
                  <c:v>1076804</c:v>
                </c:pt>
                <c:pt idx="1">
                  <c:v>692002</c:v>
                </c:pt>
                <c:pt idx="2">
                  <c:v>384802</c:v>
                </c:pt>
              </c:numCache>
            </c:numRef>
          </c:val>
        </c:ser>
        <c:ser>
          <c:idx val="5"/>
          <c:order val="5"/>
          <c:tx>
            <c:strRef>
              <c:f>'Phase Summary Data by Year'!$B$21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Year'!$C$21:$E$21</c:f>
              <c:numCache>
                <c:formatCode>#,##0</c:formatCode>
                <c:ptCount val="3"/>
                <c:pt idx="0">
                  <c:v>933304</c:v>
                </c:pt>
                <c:pt idx="1">
                  <c:v>591389</c:v>
                </c:pt>
                <c:pt idx="2">
                  <c:v>341915</c:v>
                </c:pt>
              </c:numCache>
            </c:numRef>
          </c:val>
        </c:ser>
        <c:ser>
          <c:idx val="6"/>
          <c:order val="6"/>
          <c:tx>
            <c:strRef>
              <c:f>'Phase Summary Data by Year'!$B$22</c:f>
              <c:strCache>
                <c:ptCount val="1"/>
                <c:pt idx="0">
                  <c:v>2012-13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Year'!$C$22:$E$22</c:f>
              <c:numCache>
                <c:formatCode>#,##0</c:formatCode>
                <c:ptCount val="3"/>
                <c:pt idx="0">
                  <c:v>1727402</c:v>
                </c:pt>
                <c:pt idx="1">
                  <c:v>1332729</c:v>
                </c:pt>
                <c:pt idx="2">
                  <c:v>394673</c:v>
                </c:pt>
              </c:numCache>
            </c:numRef>
          </c:val>
        </c:ser>
        <c:ser>
          <c:idx val="7"/>
          <c:order val="7"/>
          <c:tx>
            <c:strRef>
              <c:f>'Phase Summary Data by Year'!$B$23</c:f>
              <c:strCache>
                <c:ptCount val="1"/>
                <c:pt idx="0">
                  <c:v>2013-14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Year'!$C$23:$E$23</c:f>
              <c:numCache>
                <c:formatCode>#,##0</c:formatCode>
                <c:ptCount val="3"/>
                <c:pt idx="0">
                  <c:v>1126426</c:v>
                </c:pt>
                <c:pt idx="1">
                  <c:v>913954</c:v>
                </c:pt>
                <c:pt idx="2">
                  <c:v>212472</c:v>
                </c:pt>
              </c:numCache>
            </c:numRef>
          </c:val>
        </c:ser>
        <c:ser>
          <c:idx val="8"/>
          <c:order val="8"/>
          <c:tx>
            <c:strRef>
              <c:f>'Phase Summary Data by Year'!$B$24</c:f>
              <c:strCache>
                <c:ptCount val="1"/>
                <c:pt idx="0">
                  <c:v>2014-15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Year'!$C$24:$E$24</c:f>
              <c:numCache>
                <c:formatCode>#,##0</c:formatCode>
                <c:ptCount val="3"/>
                <c:pt idx="0">
                  <c:v>1218601.3600000017</c:v>
                </c:pt>
                <c:pt idx="1">
                  <c:v>888717</c:v>
                </c:pt>
                <c:pt idx="2">
                  <c:v>329884.36000000167</c:v>
                </c:pt>
              </c:numCache>
            </c:numRef>
          </c:val>
        </c:ser>
        <c:ser>
          <c:idx val="9"/>
          <c:order val="9"/>
          <c:tx>
            <c:strRef>
              <c:f>'Phase Summary Data by Year'!$B$25</c:f>
              <c:strCache>
                <c:ptCount val="1"/>
                <c:pt idx="0">
                  <c:v>2015-16</c:v>
                </c:pt>
              </c:strCache>
            </c:strRef>
          </c:tx>
          <c:invertIfNegative val="0"/>
          <c:cat>
            <c:strRef>
              <c:f>'Phase Summary Data by Year'!$C$15:$E$15</c:f>
              <c:strCache>
                <c:ptCount val="3"/>
                <c:pt idx="0">
                  <c:v>Total Carry Forward</c:v>
                </c:pt>
                <c:pt idx="1">
                  <c:v>Commitments</c:v>
                </c:pt>
                <c:pt idx="2">
                  <c:v>Net</c:v>
                </c:pt>
              </c:strCache>
            </c:strRef>
          </c:cat>
          <c:val>
            <c:numRef>
              <c:f>'Phase Summary Data by Year'!$C$25:$E$25</c:f>
              <c:numCache>
                <c:formatCode>#,##0</c:formatCode>
                <c:ptCount val="3"/>
                <c:pt idx="0">
                  <c:v>1113636.3900000001</c:v>
                </c:pt>
                <c:pt idx="1">
                  <c:v>732105</c:v>
                </c:pt>
                <c:pt idx="2">
                  <c:v>381531.39000000025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909952"/>
        <c:axId val="178911488"/>
      </c:barChart>
      <c:catAx>
        <c:axId val="178909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8911488"/>
        <c:crosses val="autoZero"/>
        <c:auto val="1"/>
        <c:lblAlgn val="ctr"/>
        <c:lblOffset val="100"/>
        <c:noMultiLvlLbl val="0"/>
      </c:catAx>
      <c:valAx>
        <c:axId val="1789114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78909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109537</xdr:rowOff>
    </xdr:from>
    <xdr:to>
      <xdr:col>9</xdr:col>
      <xdr:colOff>228600</xdr:colOff>
      <xdr:row>29</xdr:row>
      <xdr:rowOff>57151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0.30712</cdr:x>
      <cdr:y>0.01477</cdr:y>
    </cdr:from>
    <cdr:to>
      <cdr:x>0.71286</cdr:x>
      <cdr:y>0.06864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43151" y="80963"/>
          <a:ext cx="30956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133350</xdr:rowOff>
    </xdr:from>
    <xdr:to>
      <xdr:col>13</xdr:col>
      <xdr:colOff>428625</xdr:colOff>
      <xdr:row>34</xdr:row>
      <xdr:rowOff>76201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133350</xdr:rowOff>
    </xdr:from>
    <xdr:to>
      <xdr:col>13</xdr:col>
      <xdr:colOff>428625</xdr:colOff>
      <xdr:row>34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133350</xdr:rowOff>
    </xdr:from>
    <xdr:to>
      <xdr:col>13</xdr:col>
      <xdr:colOff>428625</xdr:colOff>
      <xdr:row>34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133350</xdr:rowOff>
    </xdr:from>
    <xdr:to>
      <xdr:col>13</xdr:col>
      <xdr:colOff>428625</xdr:colOff>
      <xdr:row>34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133350</xdr:rowOff>
    </xdr:from>
    <xdr:to>
      <xdr:col>13</xdr:col>
      <xdr:colOff>428625</xdr:colOff>
      <xdr:row>34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133350</xdr:rowOff>
    </xdr:from>
    <xdr:to>
      <xdr:col>13</xdr:col>
      <xdr:colOff>428625</xdr:colOff>
      <xdr:row>34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Whitehead\Downloads\SchoolsBalances1516WORKING%20valuesonl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Final%20Accounts\2013-14\2012-13\Notes%20to%20the%20accounts\Reserves\SchoolsBalances1213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Final%20Accounts\2013-14\Notes%20to%20the%20Accounts\Reserves\SchoolsBalances1314WOR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Education,%20etc\Education%202016-17\School%20Budgets\School%20Budget%20Control%202016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Education,%20etc\Education%20Accounts\CFR\CFR%2004%2005\Working%20paper%20Balances%20C%20Forwar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Final%20Accounts\2006-07\Notes%20to%20the%20Accounts\Reserves\Schooland%20SchoolRelatedBalances2006-07Version15June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Final%20Accounts\2007-08\Notes%20to%20the%20Accounts\Reserves\Schooland%20SchoolRelatedBalances2007-0828May2008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Final%20Accounts\2008-09\Notes%20to%20the%20Accounts\Reserves\SchoolandSchoolRelatedBalances2008-09050609RevisedreTrus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Final%20Accounts\2009-10\Notes%20to%20the%20Accounts\Reserves\School%20&amp;%20Related\School%20Related%20balanc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Final%20Accounts\2010-11\Notes%20to%20the%20Accounts\Reserves\SchoolBalances2010-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%20Management\Final%20Accounts\2011-12\Notes%20to%20the%20Accounts\Reserves\SchoolBalances1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"/>
      <sheetName val="Working"/>
      <sheetName val="trustnote"/>
      <sheetName val="NOTE"/>
      <sheetName val="School List"/>
      <sheetName val="new rec"/>
      <sheetName val="Sheet1"/>
    </sheetNames>
    <sheetDataSet>
      <sheetData sheetId="0"/>
      <sheetData sheetId="1"/>
      <sheetData sheetId="2">
        <row r="2">
          <cell r="A2">
            <v>1100</v>
          </cell>
          <cell r="B2" t="str">
            <v>PRU</v>
          </cell>
          <cell r="C2">
            <v>439475.68999999994</v>
          </cell>
          <cell r="D2">
            <v>124</v>
          </cell>
          <cell r="E2">
            <v>439599.68999999994</v>
          </cell>
          <cell r="F2">
            <v>412402</v>
          </cell>
          <cell r="G2">
            <v>45736</v>
          </cell>
          <cell r="H2">
            <v>366666</v>
          </cell>
          <cell r="I2">
            <v>439599.68999999994</v>
          </cell>
          <cell r="J2">
            <v>72933.689999999944</v>
          </cell>
          <cell r="K2">
            <v>-45736.080000000162</v>
          </cell>
          <cell r="L2">
            <v>0</v>
          </cell>
          <cell r="M2">
            <v>27197.609999999782</v>
          </cell>
          <cell r="O2">
            <v>0</v>
          </cell>
          <cell r="P2">
            <v>72933.689999999944</v>
          </cell>
          <cell r="Q2">
            <v>-45736.080000000162</v>
          </cell>
          <cell r="R2">
            <v>0</v>
          </cell>
          <cell r="S2">
            <v>0</v>
          </cell>
          <cell r="T2">
            <v>0</v>
          </cell>
          <cell r="U2">
            <v>27197.609999999782</v>
          </cell>
          <cell r="V2">
            <v>-27197.609999999782</v>
          </cell>
        </row>
        <row r="3">
          <cell r="A3">
            <v>2002</v>
          </cell>
          <cell r="B3" t="str">
            <v>First</v>
          </cell>
          <cell r="C3">
            <v>287666.98999999976</v>
          </cell>
          <cell r="D3">
            <v>2408.65</v>
          </cell>
          <cell r="E3">
            <v>290075.63999999978</v>
          </cell>
          <cell r="F3">
            <v>314724</v>
          </cell>
          <cell r="G3">
            <v>22213</v>
          </cell>
          <cell r="H3">
            <v>292511</v>
          </cell>
          <cell r="I3">
            <v>290075.63999999978</v>
          </cell>
          <cell r="J3">
            <v>-2435.3600000002189</v>
          </cell>
          <cell r="K3">
            <v>-22213.35999999999</v>
          </cell>
          <cell r="L3">
            <v>0</v>
          </cell>
          <cell r="M3">
            <v>-24648.720000000209</v>
          </cell>
          <cell r="O3">
            <v>-2435.3600000002189</v>
          </cell>
          <cell r="P3">
            <v>0</v>
          </cell>
          <cell r="Q3">
            <v>-22213.35999999999</v>
          </cell>
          <cell r="R3">
            <v>0</v>
          </cell>
          <cell r="S3">
            <v>0</v>
          </cell>
          <cell r="T3">
            <v>-24648.720000000209</v>
          </cell>
          <cell r="U3">
            <v>0</v>
          </cell>
          <cell r="V3">
            <v>24648.720000000209</v>
          </cell>
        </row>
        <row r="4">
          <cell r="A4">
            <v>2009</v>
          </cell>
          <cell r="B4" t="str">
            <v>First</v>
          </cell>
          <cell r="C4">
            <v>511722.23999999993</v>
          </cell>
          <cell r="D4">
            <v>2087.8000000000002</v>
          </cell>
          <cell r="E4">
            <v>513810.03999999992</v>
          </cell>
          <cell r="F4">
            <v>576307</v>
          </cell>
          <cell r="G4">
            <v>89460</v>
          </cell>
          <cell r="H4">
            <v>486847</v>
          </cell>
          <cell r="I4">
            <v>513810.03999999992</v>
          </cell>
          <cell r="J4">
            <v>26963.039999999921</v>
          </cell>
          <cell r="K4">
            <v>-89460.159999999974</v>
          </cell>
          <cell r="L4">
            <v>0</v>
          </cell>
          <cell r="M4">
            <v>-62497.120000000054</v>
          </cell>
          <cell r="O4">
            <v>0</v>
          </cell>
          <cell r="P4">
            <v>26963.039999999921</v>
          </cell>
          <cell r="Q4">
            <v>-89460.159999999974</v>
          </cell>
          <cell r="R4">
            <v>0</v>
          </cell>
          <cell r="S4">
            <v>0</v>
          </cell>
          <cell r="T4">
            <v>-62497.120000000054</v>
          </cell>
          <cell r="U4">
            <v>0</v>
          </cell>
          <cell r="V4">
            <v>62497</v>
          </cell>
        </row>
        <row r="5">
          <cell r="A5">
            <v>2015</v>
          </cell>
          <cell r="B5" t="str">
            <v>First</v>
          </cell>
          <cell r="C5">
            <v>864657.78999999992</v>
          </cell>
          <cell r="D5">
            <v>5710.36</v>
          </cell>
          <cell r="E5">
            <v>870368.14999999991</v>
          </cell>
          <cell r="F5">
            <v>843293</v>
          </cell>
          <cell r="G5">
            <v>1263</v>
          </cell>
          <cell r="H5">
            <v>842030</v>
          </cell>
          <cell r="I5">
            <v>870368.14999999991</v>
          </cell>
          <cell r="J5">
            <v>28338.149999999907</v>
          </cell>
          <cell r="K5">
            <v>-1262.7199999996665</v>
          </cell>
          <cell r="L5">
            <v>0</v>
          </cell>
          <cell r="M5">
            <v>27075.43000000024</v>
          </cell>
          <cell r="O5">
            <v>0</v>
          </cell>
          <cell r="P5">
            <v>28338.149999999907</v>
          </cell>
          <cell r="Q5">
            <v>-1262.7199999996665</v>
          </cell>
          <cell r="R5">
            <v>0</v>
          </cell>
          <cell r="S5">
            <v>0</v>
          </cell>
          <cell r="T5">
            <v>0</v>
          </cell>
          <cell r="U5">
            <v>27075.43000000024</v>
          </cell>
          <cell r="V5">
            <v>-27075</v>
          </cell>
        </row>
        <row r="6">
          <cell r="A6">
            <v>2018</v>
          </cell>
          <cell r="B6" t="str">
            <v>First</v>
          </cell>
          <cell r="C6">
            <v>642077.2300000001</v>
          </cell>
          <cell r="D6">
            <v>3929.5</v>
          </cell>
          <cell r="E6">
            <v>646006.7300000001</v>
          </cell>
          <cell r="F6">
            <v>761071</v>
          </cell>
          <cell r="G6">
            <v>115113</v>
          </cell>
          <cell r="H6">
            <v>645958</v>
          </cell>
          <cell r="I6">
            <v>646006.7300000001</v>
          </cell>
          <cell r="J6">
            <v>48.730000000097789</v>
          </cell>
          <cell r="K6">
            <v>-115112.73999999992</v>
          </cell>
          <cell r="L6">
            <v>0</v>
          </cell>
          <cell r="M6">
            <v>-115064.00999999982</v>
          </cell>
          <cell r="O6">
            <v>0</v>
          </cell>
          <cell r="P6">
            <v>48.730000000097789</v>
          </cell>
          <cell r="Q6">
            <v>-115112.73999999992</v>
          </cell>
          <cell r="R6">
            <v>0</v>
          </cell>
          <cell r="S6">
            <v>0</v>
          </cell>
          <cell r="T6">
            <v>-115064.00999999982</v>
          </cell>
          <cell r="U6">
            <v>0</v>
          </cell>
          <cell r="V6">
            <v>115064</v>
          </cell>
        </row>
        <row r="7">
          <cell r="A7">
            <v>2019</v>
          </cell>
          <cell r="B7" t="str">
            <v>First</v>
          </cell>
          <cell r="C7">
            <v>458111.7099999999</v>
          </cell>
          <cell r="D7">
            <v>3075.1400000000003</v>
          </cell>
          <cell r="E7">
            <v>461186.84999999992</v>
          </cell>
          <cell r="F7">
            <v>496243</v>
          </cell>
          <cell r="G7">
            <v>-20317</v>
          </cell>
          <cell r="H7">
            <v>516560</v>
          </cell>
          <cell r="I7">
            <v>461186.84999999992</v>
          </cell>
          <cell r="J7">
            <v>-55373.150000000081</v>
          </cell>
          <cell r="K7">
            <v>20316.509999999871</v>
          </cell>
          <cell r="L7">
            <v>0</v>
          </cell>
          <cell r="M7">
            <v>-35056.64000000021</v>
          </cell>
          <cell r="O7">
            <v>-55373.150000000081</v>
          </cell>
          <cell r="P7">
            <v>0</v>
          </cell>
          <cell r="Q7">
            <v>0</v>
          </cell>
          <cell r="R7">
            <v>20316.509999999871</v>
          </cell>
          <cell r="S7">
            <v>0</v>
          </cell>
          <cell r="T7">
            <v>-35056.64000000021</v>
          </cell>
          <cell r="U7">
            <v>0</v>
          </cell>
          <cell r="V7">
            <v>35057</v>
          </cell>
        </row>
        <row r="8">
          <cell r="A8">
            <v>2028</v>
          </cell>
          <cell r="B8" t="str">
            <v>Excluded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2030</v>
          </cell>
          <cell r="B9" t="str">
            <v>First</v>
          </cell>
          <cell r="C9">
            <v>1018064.6099999998</v>
          </cell>
          <cell r="D9">
            <v>-1700.9200000000005</v>
          </cell>
          <cell r="E9">
            <v>1016363.6899999997</v>
          </cell>
          <cell r="F9">
            <v>1149595</v>
          </cell>
          <cell r="G9">
            <v>77252</v>
          </cell>
          <cell r="H9">
            <v>1072343</v>
          </cell>
          <cell r="I9">
            <v>1016363.6899999997</v>
          </cell>
          <cell r="J9">
            <v>-55979.310000000289</v>
          </cell>
          <cell r="K9">
            <v>-77251.629999999815</v>
          </cell>
          <cell r="L9">
            <v>0</v>
          </cell>
          <cell r="M9">
            <v>-133230.94000000012</v>
          </cell>
          <cell r="O9">
            <v>-55979.310000000289</v>
          </cell>
          <cell r="P9">
            <v>0</v>
          </cell>
          <cell r="Q9">
            <v>-77251.629999999815</v>
          </cell>
          <cell r="R9">
            <v>0</v>
          </cell>
          <cell r="S9">
            <v>0</v>
          </cell>
          <cell r="T9">
            <v>-133230.94000000012</v>
          </cell>
          <cell r="U9">
            <v>0</v>
          </cell>
          <cell r="V9">
            <v>133231</v>
          </cell>
        </row>
        <row r="10">
          <cell r="A10">
            <v>2032</v>
          </cell>
          <cell r="B10" t="str">
            <v>First</v>
          </cell>
          <cell r="C10">
            <v>852686.4700000002</v>
          </cell>
          <cell r="D10">
            <v>5731.02</v>
          </cell>
          <cell r="E10">
            <v>858417.49000000022</v>
          </cell>
          <cell r="F10">
            <v>969506</v>
          </cell>
          <cell r="G10">
            <v>76382</v>
          </cell>
          <cell r="H10">
            <v>893124</v>
          </cell>
          <cell r="I10">
            <v>858417.49000000022</v>
          </cell>
          <cell r="J10">
            <v>-34706.509999999776</v>
          </cell>
          <cell r="K10">
            <v>-76381.979999999981</v>
          </cell>
          <cell r="L10">
            <v>0</v>
          </cell>
          <cell r="M10">
            <v>-111088.48999999976</v>
          </cell>
          <cell r="O10">
            <v>-34706.509999999776</v>
          </cell>
          <cell r="P10">
            <v>0</v>
          </cell>
          <cell r="Q10">
            <v>-76381.979999999981</v>
          </cell>
          <cell r="R10">
            <v>0</v>
          </cell>
          <cell r="S10">
            <v>0</v>
          </cell>
          <cell r="T10">
            <v>-111088.48999999976</v>
          </cell>
          <cell r="U10">
            <v>0</v>
          </cell>
          <cell r="V10">
            <v>111088</v>
          </cell>
        </row>
        <row r="11">
          <cell r="A11">
            <v>2033</v>
          </cell>
          <cell r="B11" t="str">
            <v>First</v>
          </cell>
          <cell r="C11">
            <v>572785.06000000017</v>
          </cell>
          <cell r="D11">
            <v>4351.0200000000004</v>
          </cell>
          <cell r="E11">
            <v>577136.08000000019</v>
          </cell>
          <cell r="F11">
            <v>583545</v>
          </cell>
          <cell r="G11">
            <v>5036</v>
          </cell>
          <cell r="H11">
            <v>578509</v>
          </cell>
          <cell r="I11">
            <v>577136.08000000019</v>
          </cell>
          <cell r="J11">
            <v>-1372.9199999998091</v>
          </cell>
          <cell r="K11">
            <v>-5035.8300000003183</v>
          </cell>
          <cell r="L11">
            <v>0</v>
          </cell>
          <cell r="M11">
            <v>-6408.7500000001273</v>
          </cell>
          <cell r="O11">
            <v>-1372.9199999998091</v>
          </cell>
          <cell r="P11">
            <v>0</v>
          </cell>
          <cell r="Q11">
            <v>-5035.8300000003183</v>
          </cell>
          <cell r="R11">
            <v>0</v>
          </cell>
          <cell r="S11">
            <v>0</v>
          </cell>
          <cell r="T11">
            <v>-6408.7500000001273</v>
          </cell>
          <cell r="U11">
            <v>0</v>
          </cell>
          <cell r="V11">
            <v>6409</v>
          </cell>
        </row>
        <row r="12">
          <cell r="A12">
            <v>2035</v>
          </cell>
          <cell r="B12" t="str">
            <v>First</v>
          </cell>
          <cell r="C12">
            <v>358701.35999999993</v>
          </cell>
          <cell r="D12">
            <v>2438.2100000000005</v>
          </cell>
          <cell r="E12">
            <v>361139.56999999995</v>
          </cell>
          <cell r="F12">
            <v>363364</v>
          </cell>
          <cell r="G12">
            <v>-16636</v>
          </cell>
          <cell r="H12">
            <v>380000</v>
          </cell>
          <cell r="I12">
            <v>361139.56999999995</v>
          </cell>
          <cell r="J12">
            <v>-18860.430000000051</v>
          </cell>
          <cell r="K12">
            <v>16636.109999999942</v>
          </cell>
          <cell r="L12">
            <v>0</v>
          </cell>
          <cell r="M12">
            <v>-2224.3200000001088</v>
          </cell>
          <cell r="O12">
            <v>-18860.430000000051</v>
          </cell>
          <cell r="P12">
            <v>0</v>
          </cell>
          <cell r="Q12">
            <v>0</v>
          </cell>
          <cell r="R12">
            <v>16636.109999999942</v>
          </cell>
          <cell r="S12">
            <v>0</v>
          </cell>
          <cell r="T12">
            <v>-2224.3200000001088</v>
          </cell>
          <cell r="U12">
            <v>0</v>
          </cell>
          <cell r="V12">
            <v>2224</v>
          </cell>
        </row>
        <row r="13">
          <cell r="A13">
            <v>2037</v>
          </cell>
          <cell r="B13" t="str">
            <v>First</v>
          </cell>
          <cell r="C13">
            <v>496902.10999999987</v>
          </cell>
          <cell r="D13">
            <v>2983</v>
          </cell>
          <cell r="E13">
            <v>499885.10999999987</v>
          </cell>
          <cell r="F13">
            <v>554418</v>
          </cell>
          <cell r="G13">
            <v>67551</v>
          </cell>
          <cell r="H13">
            <v>486867</v>
          </cell>
          <cell r="I13">
            <v>499885.10999999987</v>
          </cell>
          <cell r="J13">
            <v>13018.10999999987</v>
          </cell>
          <cell r="K13">
            <v>-67550.990000000224</v>
          </cell>
          <cell r="L13">
            <v>0</v>
          </cell>
          <cell r="M13">
            <v>-54532.880000000354</v>
          </cell>
          <cell r="O13">
            <v>0</v>
          </cell>
          <cell r="P13">
            <v>13018.10999999987</v>
          </cell>
          <cell r="Q13">
            <v>-67550.990000000224</v>
          </cell>
          <cell r="R13">
            <v>0</v>
          </cell>
          <cell r="S13">
            <v>0</v>
          </cell>
          <cell r="T13">
            <v>-54532.880000000354</v>
          </cell>
          <cell r="U13">
            <v>0</v>
          </cell>
          <cell r="V13">
            <v>54533</v>
          </cell>
        </row>
        <row r="14">
          <cell r="A14">
            <v>2041</v>
          </cell>
          <cell r="B14" t="str">
            <v>First</v>
          </cell>
          <cell r="C14">
            <v>1014687.1600000001</v>
          </cell>
          <cell r="D14">
            <v>4748.6000000000004</v>
          </cell>
          <cell r="E14">
            <v>1019435.7600000001</v>
          </cell>
          <cell r="F14">
            <v>1121684</v>
          </cell>
          <cell r="G14">
            <v>150686</v>
          </cell>
          <cell r="H14">
            <v>970998</v>
          </cell>
          <cell r="I14">
            <v>1019435.7600000001</v>
          </cell>
          <cell r="J14">
            <v>48437.760000000126</v>
          </cell>
          <cell r="K14">
            <v>-150685.74000000043</v>
          </cell>
          <cell r="L14">
            <v>0</v>
          </cell>
          <cell r="M14">
            <v>-102247.9800000003</v>
          </cell>
          <cell r="O14">
            <v>0</v>
          </cell>
          <cell r="P14">
            <v>48437.760000000126</v>
          </cell>
          <cell r="Q14">
            <v>-150685.74000000043</v>
          </cell>
          <cell r="R14">
            <v>0</v>
          </cell>
          <cell r="S14">
            <v>0</v>
          </cell>
          <cell r="T14">
            <v>-102247.9800000003</v>
          </cell>
          <cell r="U14">
            <v>0</v>
          </cell>
          <cell r="V14">
            <v>102248</v>
          </cell>
        </row>
        <row r="15">
          <cell r="A15">
            <v>2042</v>
          </cell>
          <cell r="B15" t="str">
            <v>Excluded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2043</v>
          </cell>
          <cell r="B16" t="str">
            <v>Trust - West</v>
          </cell>
          <cell r="C16">
            <v>276293.5399999998</v>
          </cell>
          <cell r="D16">
            <v>0</v>
          </cell>
          <cell r="E16">
            <v>276293.5399999998</v>
          </cell>
          <cell r="F16">
            <v>363934</v>
          </cell>
          <cell r="G16">
            <v>71626</v>
          </cell>
          <cell r="H16">
            <v>292308</v>
          </cell>
          <cell r="I16">
            <v>276293.5399999998</v>
          </cell>
          <cell r="J16">
            <v>-16014.460000000196</v>
          </cell>
          <cell r="K16">
            <v>-71626.429999999789</v>
          </cell>
          <cell r="L16">
            <v>0</v>
          </cell>
          <cell r="M16">
            <v>-87640.889999999985</v>
          </cell>
          <cell r="O16">
            <v>-16014.460000000196</v>
          </cell>
          <cell r="P16">
            <v>0</v>
          </cell>
          <cell r="Q16">
            <v>-71626.429999999789</v>
          </cell>
          <cell r="R16">
            <v>0</v>
          </cell>
          <cell r="S16">
            <v>0</v>
          </cell>
          <cell r="T16">
            <v>-87640.889999999985</v>
          </cell>
          <cell r="U16">
            <v>0</v>
          </cell>
          <cell r="V16">
            <v>87641</v>
          </cell>
        </row>
        <row r="17">
          <cell r="A17">
            <v>2044</v>
          </cell>
          <cell r="B17" t="str">
            <v>First</v>
          </cell>
          <cell r="C17">
            <v>280920.49999999988</v>
          </cell>
          <cell r="D17">
            <v>1497.29</v>
          </cell>
          <cell r="E17">
            <v>282417.78999999986</v>
          </cell>
          <cell r="F17">
            <v>305244</v>
          </cell>
          <cell r="G17">
            <v>-939</v>
          </cell>
          <cell r="H17">
            <v>306183</v>
          </cell>
          <cell r="I17">
            <v>282417.78999999986</v>
          </cell>
          <cell r="J17">
            <v>-23765.210000000137</v>
          </cell>
          <cell r="K17">
            <v>939.41999999999052</v>
          </cell>
          <cell r="L17">
            <v>0</v>
          </cell>
          <cell r="M17">
            <v>-22825.790000000146</v>
          </cell>
          <cell r="O17">
            <v>-23765.210000000137</v>
          </cell>
          <cell r="P17">
            <v>0</v>
          </cell>
          <cell r="Q17">
            <v>0</v>
          </cell>
          <cell r="R17">
            <v>939.41999999999052</v>
          </cell>
          <cell r="S17">
            <v>0</v>
          </cell>
          <cell r="T17">
            <v>-22825.790000000146</v>
          </cell>
          <cell r="U17">
            <v>0</v>
          </cell>
          <cell r="V17">
            <v>22826</v>
          </cell>
        </row>
        <row r="18">
          <cell r="A18">
            <v>2046</v>
          </cell>
          <cell r="B18" t="str">
            <v>First</v>
          </cell>
          <cell r="C18">
            <v>553454.86</v>
          </cell>
          <cell r="D18">
            <v>4947.6100000000006</v>
          </cell>
          <cell r="E18">
            <v>558402.47</v>
          </cell>
          <cell r="F18">
            <v>608486</v>
          </cell>
          <cell r="G18">
            <v>64983</v>
          </cell>
          <cell r="H18">
            <v>543503</v>
          </cell>
          <cell r="I18">
            <v>558402.47</v>
          </cell>
          <cell r="J18">
            <v>14899.469999999972</v>
          </cell>
          <cell r="K18">
            <v>-64982.650000000489</v>
          </cell>
          <cell r="L18">
            <v>0</v>
          </cell>
          <cell r="M18">
            <v>-50083.180000000517</v>
          </cell>
          <cell r="O18">
            <v>0</v>
          </cell>
          <cell r="P18">
            <v>14899.469999999972</v>
          </cell>
          <cell r="Q18">
            <v>-64982.650000000489</v>
          </cell>
          <cell r="R18">
            <v>0</v>
          </cell>
          <cell r="S18">
            <v>0</v>
          </cell>
          <cell r="T18">
            <v>-50083.180000000517</v>
          </cell>
          <cell r="U18">
            <v>0</v>
          </cell>
          <cell r="V18">
            <v>50083</v>
          </cell>
        </row>
        <row r="19">
          <cell r="A19">
            <v>2047</v>
          </cell>
          <cell r="B19" t="str">
            <v>First</v>
          </cell>
          <cell r="C19">
            <v>556997.28000000038</v>
          </cell>
          <cell r="D19">
            <v>4829.76</v>
          </cell>
          <cell r="E19">
            <v>561827.04000000039</v>
          </cell>
          <cell r="F19">
            <v>591467</v>
          </cell>
          <cell r="G19">
            <v>11965</v>
          </cell>
          <cell r="H19">
            <v>579502</v>
          </cell>
          <cell r="I19">
            <v>561827.04000000039</v>
          </cell>
          <cell r="J19">
            <v>-17674.959999999614</v>
          </cell>
          <cell r="K19">
            <v>-11964.870000000119</v>
          </cell>
          <cell r="L19">
            <v>0</v>
          </cell>
          <cell r="M19">
            <v>-29639.829999999733</v>
          </cell>
          <cell r="O19">
            <v>-17674.959999999614</v>
          </cell>
          <cell r="P19">
            <v>0</v>
          </cell>
          <cell r="Q19">
            <v>-11964.870000000119</v>
          </cell>
          <cell r="R19">
            <v>0</v>
          </cell>
          <cell r="S19">
            <v>0</v>
          </cell>
          <cell r="T19">
            <v>-29639.829999999733</v>
          </cell>
          <cell r="U19">
            <v>0</v>
          </cell>
          <cell r="V19">
            <v>29640</v>
          </cell>
        </row>
        <row r="20">
          <cell r="A20">
            <v>2050</v>
          </cell>
          <cell r="B20" t="str">
            <v>First</v>
          </cell>
          <cell r="C20">
            <v>716584.68999999971</v>
          </cell>
          <cell r="D20">
            <v>6471.119999999999</v>
          </cell>
          <cell r="E20">
            <v>723055.80999999971</v>
          </cell>
          <cell r="F20">
            <v>780884</v>
          </cell>
          <cell r="G20">
            <v>89187</v>
          </cell>
          <cell r="H20">
            <v>691697</v>
          </cell>
          <cell r="I20">
            <v>723055.80999999971</v>
          </cell>
          <cell r="J20">
            <v>31358.809999999707</v>
          </cell>
          <cell r="K20">
            <v>-89186.749999999971</v>
          </cell>
          <cell r="L20">
            <v>0</v>
          </cell>
          <cell r="M20">
            <v>-57827.940000000264</v>
          </cell>
          <cell r="O20">
            <v>0</v>
          </cell>
          <cell r="P20">
            <v>31358.809999999707</v>
          </cell>
          <cell r="Q20">
            <v>-89186.749999999971</v>
          </cell>
          <cell r="R20">
            <v>0</v>
          </cell>
          <cell r="S20">
            <v>0</v>
          </cell>
          <cell r="T20">
            <v>-57827.940000000264</v>
          </cell>
          <cell r="U20">
            <v>0</v>
          </cell>
          <cell r="V20">
            <v>57828</v>
          </cell>
        </row>
        <row r="21">
          <cell r="A21">
            <v>2053</v>
          </cell>
          <cell r="B21" t="str">
            <v>First</v>
          </cell>
          <cell r="C21">
            <v>161897.94</v>
          </cell>
          <cell r="D21">
            <v>555.78</v>
          </cell>
          <cell r="E21">
            <v>162453.72</v>
          </cell>
          <cell r="F21">
            <v>167200</v>
          </cell>
          <cell r="G21">
            <v>1187</v>
          </cell>
          <cell r="H21">
            <v>166013</v>
          </cell>
          <cell r="I21">
            <v>162453.72</v>
          </cell>
          <cell r="J21">
            <v>-3559.2799999999988</v>
          </cell>
          <cell r="K21">
            <v>-1187.2000000000698</v>
          </cell>
          <cell r="L21">
            <v>0</v>
          </cell>
          <cell r="M21">
            <v>-4746.4800000000687</v>
          </cell>
          <cell r="O21">
            <v>-3559.2799999999988</v>
          </cell>
          <cell r="P21">
            <v>0</v>
          </cell>
          <cell r="Q21">
            <v>-1187.2000000000698</v>
          </cell>
          <cell r="R21">
            <v>0</v>
          </cell>
          <cell r="S21">
            <v>0</v>
          </cell>
          <cell r="T21">
            <v>-4746.4800000000687</v>
          </cell>
          <cell r="U21">
            <v>0</v>
          </cell>
          <cell r="V21">
            <v>4746</v>
          </cell>
        </row>
        <row r="22">
          <cell r="A22">
            <v>2056</v>
          </cell>
          <cell r="B22" t="str">
            <v>First</v>
          </cell>
          <cell r="C22">
            <v>537632.16999999981</v>
          </cell>
          <cell r="D22">
            <v>2752.0200000000004</v>
          </cell>
          <cell r="E22">
            <v>540384.18999999983</v>
          </cell>
          <cell r="F22">
            <v>585172</v>
          </cell>
          <cell r="G22">
            <v>82872</v>
          </cell>
          <cell r="H22">
            <v>502300</v>
          </cell>
          <cell r="I22">
            <v>540384.18999999983</v>
          </cell>
          <cell r="J22">
            <v>38084.189999999828</v>
          </cell>
          <cell r="K22">
            <v>-82872.030000000013</v>
          </cell>
          <cell r="L22">
            <v>0</v>
          </cell>
          <cell r="M22">
            <v>-44787.840000000186</v>
          </cell>
          <cell r="O22">
            <v>0</v>
          </cell>
          <cell r="P22">
            <v>38084.189999999828</v>
          </cell>
          <cell r="Q22">
            <v>-82872.030000000013</v>
          </cell>
          <cell r="R22">
            <v>0</v>
          </cell>
          <cell r="S22">
            <v>0</v>
          </cell>
          <cell r="T22">
            <v>-44787.840000000186</v>
          </cell>
          <cell r="U22">
            <v>0</v>
          </cell>
          <cell r="V22">
            <v>44788</v>
          </cell>
        </row>
        <row r="23">
          <cell r="A23">
            <v>2070</v>
          </cell>
          <cell r="B23" t="str">
            <v>First</v>
          </cell>
          <cell r="C23">
            <v>177318.02999999997</v>
          </cell>
          <cell r="D23">
            <v>219.78</v>
          </cell>
          <cell r="E23">
            <v>177537.80999999997</v>
          </cell>
          <cell r="F23">
            <v>182659</v>
          </cell>
          <cell r="G23">
            <v>9528</v>
          </cell>
          <cell r="H23">
            <v>173131</v>
          </cell>
          <cell r="I23">
            <v>177537.80999999997</v>
          </cell>
          <cell r="J23">
            <v>4406.8099999999686</v>
          </cell>
          <cell r="K23">
            <v>-9528.3800000000774</v>
          </cell>
          <cell r="L23">
            <v>0</v>
          </cell>
          <cell r="M23">
            <v>-5121.5700000001088</v>
          </cell>
          <cell r="O23">
            <v>0</v>
          </cell>
          <cell r="P23">
            <v>4406.8099999999686</v>
          </cell>
          <cell r="Q23">
            <v>-9528.3800000000774</v>
          </cell>
          <cell r="R23">
            <v>0</v>
          </cell>
          <cell r="S23">
            <v>0</v>
          </cell>
          <cell r="T23">
            <v>-5121.5700000001088</v>
          </cell>
          <cell r="U23">
            <v>0</v>
          </cell>
          <cell r="V23">
            <v>5122</v>
          </cell>
        </row>
        <row r="24">
          <cell r="A24">
            <v>2074</v>
          </cell>
          <cell r="B24" t="str">
            <v>First</v>
          </cell>
          <cell r="C24">
            <v>907819.69000000029</v>
          </cell>
          <cell r="D24">
            <v>4233.33</v>
          </cell>
          <cell r="E24">
            <v>912053.02000000025</v>
          </cell>
          <cell r="F24">
            <v>992478</v>
          </cell>
          <cell r="G24">
            <v>65766</v>
          </cell>
          <cell r="H24">
            <v>926712</v>
          </cell>
          <cell r="I24">
            <v>912053.02000000025</v>
          </cell>
          <cell r="J24">
            <v>-14658.979999999749</v>
          </cell>
          <cell r="K24">
            <v>-65766.169999999911</v>
          </cell>
          <cell r="L24">
            <v>0</v>
          </cell>
          <cell r="M24">
            <v>-80425.149999999659</v>
          </cell>
          <cell r="O24">
            <v>-14658.979999999749</v>
          </cell>
          <cell r="P24">
            <v>0</v>
          </cell>
          <cell r="Q24">
            <v>-65766.169999999911</v>
          </cell>
          <cell r="R24">
            <v>0</v>
          </cell>
          <cell r="S24">
            <v>0</v>
          </cell>
          <cell r="T24">
            <v>-80425.149999999659</v>
          </cell>
          <cell r="U24">
            <v>0</v>
          </cell>
          <cell r="V24">
            <v>80425</v>
          </cell>
        </row>
        <row r="25">
          <cell r="A25">
            <v>2076</v>
          </cell>
          <cell r="B25" t="str">
            <v>First</v>
          </cell>
          <cell r="C25">
            <v>917394.51000000036</v>
          </cell>
          <cell r="D25">
            <v>5107.58</v>
          </cell>
          <cell r="E25">
            <v>922502.09000000032</v>
          </cell>
          <cell r="F25">
            <v>1007581</v>
          </cell>
          <cell r="G25">
            <v>93529</v>
          </cell>
          <cell r="H25">
            <v>914052</v>
          </cell>
          <cell r="I25">
            <v>922502.09000000032</v>
          </cell>
          <cell r="J25">
            <v>8450.0900000003166</v>
          </cell>
          <cell r="K25">
            <v>-93529.149999999616</v>
          </cell>
          <cell r="L25">
            <v>0</v>
          </cell>
          <cell r="M25">
            <v>-85079.059999999299</v>
          </cell>
          <cell r="O25">
            <v>0</v>
          </cell>
          <cell r="P25">
            <v>8450.0900000003166</v>
          </cell>
          <cell r="Q25">
            <v>-93529.149999999616</v>
          </cell>
          <cell r="R25">
            <v>0</v>
          </cell>
          <cell r="S25">
            <v>0</v>
          </cell>
          <cell r="T25">
            <v>-85079.059999999299</v>
          </cell>
          <cell r="U25">
            <v>0</v>
          </cell>
          <cell r="V25">
            <v>85079</v>
          </cell>
        </row>
        <row r="26">
          <cell r="A26">
            <v>2077</v>
          </cell>
          <cell r="B26" t="str">
            <v>First</v>
          </cell>
          <cell r="C26">
            <v>1264934.1699999997</v>
          </cell>
          <cell r="D26">
            <v>6003.6</v>
          </cell>
          <cell r="E26">
            <v>1270937.7699999998</v>
          </cell>
          <cell r="F26">
            <v>1228378</v>
          </cell>
          <cell r="G26">
            <v>-16182</v>
          </cell>
          <cell r="H26">
            <v>1244560</v>
          </cell>
          <cell r="I26">
            <v>1270937.7699999998</v>
          </cell>
          <cell r="J26">
            <v>26377.769999999786</v>
          </cell>
          <cell r="K26">
            <v>16181.890000000512</v>
          </cell>
          <cell r="L26">
            <v>0</v>
          </cell>
          <cell r="M26">
            <v>42559.660000000295</v>
          </cell>
          <cell r="O26">
            <v>0</v>
          </cell>
          <cell r="P26">
            <v>26377.769999999786</v>
          </cell>
          <cell r="Q26">
            <v>0</v>
          </cell>
          <cell r="R26">
            <v>16181.890000000512</v>
          </cell>
          <cell r="S26">
            <v>0</v>
          </cell>
          <cell r="T26">
            <v>0</v>
          </cell>
          <cell r="U26">
            <v>42559.660000000295</v>
          </cell>
          <cell r="V26">
            <v>-42560</v>
          </cell>
        </row>
        <row r="27">
          <cell r="A27">
            <v>2091</v>
          </cell>
          <cell r="B27" t="str">
            <v>First</v>
          </cell>
          <cell r="C27">
            <v>586280.84999999986</v>
          </cell>
          <cell r="D27">
            <v>4274.21</v>
          </cell>
          <cell r="E27">
            <v>590555.05999999982</v>
          </cell>
          <cell r="F27">
            <v>625146</v>
          </cell>
          <cell r="G27">
            <v>43565</v>
          </cell>
          <cell r="H27">
            <v>581581</v>
          </cell>
          <cell r="I27">
            <v>590555.05999999982</v>
          </cell>
          <cell r="J27">
            <v>8974.059999999823</v>
          </cell>
          <cell r="K27">
            <v>-43564.919999999533</v>
          </cell>
          <cell r="L27">
            <v>0</v>
          </cell>
          <cell r="M27">
            <v>-34590.85999999971</v>
          </cell>
          <cell r="O27">
            <v>0</v>
          </cell>
          <cell r="P27">
            <v>8974.059999999823</v>
          </cell>
          <cell r="Q27">
            <v>-43564.919999999533</v>
          </cell>
          <cell r="R27">
            <v>0</v>
          </cell>
          <cell r="S27">
            <v>0</v>
          </cell>
          <cell r="T27">
            <v>-34590.85999999971</v>
          </cell>
          <cell r="U27">
            <v>0</v>
          </cell>
          <cell r="V27">
            <v>34591</v>
          </cell>
        </row>
        <row r="28">
          <cell r="A28">
            <v>2098</v>
          </cell>
          <cell r="B28" t="str">
            <v>First</v>
          </cell>
          <cell r="C28">
            <v>366607.53999999986</v>
          </cell>
          <cell r="D28">
            <v>2333.39</v>
          </cell>
          <cell r="E28">
            <v>368940.92999999988</v>
          </cell>
          <cell r="F28">
            <v>417072</v>
          </cell>
          <cell r="G28">
            <v>24945</v>
          </cell>
          <cell r="H28">
            <v>392127</v>
          </cell>
          <cell r="I28">
            <v>368940.92999999988</v>
          </cell>
          <cell r="J28">
            <v>-23186.070000000123</v>
          </cell>
          <cell r="K28">
            <v>-24945.459999999901</v>
          </cell>
          <cell r="L28">
            <v>0</v>
          </cell>
          <cell r="M28">
            <v>-48131.530000000028</v>
          </cell>
          <cell r="O28">
            <v>-23186.070000000123</v>
          </cell>
          <cell r="P28">
            <v>0</v>
          </cell>
          <cell r="Q28">
            <v>-24945.459999999901</v>
          </cell>
          <cell r="R28">
            <v>0</v>
          </cell>
          <cell r="S28">
            <v>0</v>
          </cell>
          <cell r="T28">
            <v>-48131.530000000028</v>
          </cell>
          <cell r="U28">
            <v>0</v>
          </cell>
          <cell r="V28">
            <v>48132</v>
          </cell>
        </row>
        <row r="29">
          <cell r="A29">
            <v>2101</v>
          </cell>
          <cell r="B29" t="str">
            <v>First</v>
          </cell>
          <cell r="C29">
            <v>598977.46000000031</v>
          </cell>
          <cell r="D29">
            <v>3672.72</v>
          </cell>
          <cell r="E29">
            <v>602650.18000000028</v>
          </cell>
          <cell r="F29">
            <v>601427</v>
          </cell>
          <cell r="G29">
            <v>40575</v>
          </cell>
          <cell r="H29">
            <v>560852</v>
          </cell>
          <cell r="I29">
            <v>602650.18000000028</v>
          </cell>
          <cell r="J29">
            <v>41798.180000000284</v>
          </cell>
          <cell r="K29">
            <v>-40575.299999999937</v>
          </cell>
          <cell r="L29">
            <v>0</v>
          </cell>
          <cell r="M29">
            <v>1222.8800000003466</v>
          </cell>
          <cell r="O29">
            <v>0</v>
          </cell>
          <cell r="P29">
            <v>41798.180000000284</v>
          </cell>
          <cell r="Q29">
            <v>-40575.299999999937</v>
          </cell>
          <cell r="R29">
            <v>0</v>
          </cell>
          <cell r="S29">
            <v>0</v>
          </cell>
          <cell r="T29">
            <v>0</v>
          </cell>
          <cell r="U29">
            <v>1222.8800000003466</v>
          </cell>
          <cell r="V29">
            <v>-1223</v>
          </cell>
        </row>
        <row r="30">
          <cell r="A30">
            <v>2103</v>
          </cell>
          <cell r="B30" t="str">
            <v>First</v>
          </cell>
          <cell r="C30">
            <v>721306.58000000031</v>
          </cell>
          <cell r="D30">
            <v>4039.3199999999997</v>
          </cell>
          <cell r="E30">
            <v>725345.90000000026</v>
          </cell>
          <cell r="F30">
            <v>782837</v>
          </cell>
          <cell r="G30">
            <v>31670</v>
          </cell>
          <cell r="H30">
            <v>751167</v>
          </cell>
          <cell r="I30">
            <v>725345.90000000026</v>
          </cell>
          <cell r="J30">
            <v>-25821.099999999744</v>
          </cell>
          <cell r="K30">
            <v>-31670.100000000115</v>
          </cell>
          <cell r="L30">
            <v>0</v>
          </cell>
          <cell r="M30">
            <v>-57491.199999999859</v>
          </cell>
          <cell r="O30">
            <v>-25821.099999999744</v>
          </cell>
          <cell r="P30">
            <v>0</v>
          </cell>
          <cell r="Q30">
            <v>-31670.100000000115</v>
          </cell>
          <cell r="R30">
            <v>0</v>
          </cell>
          <cell r="S30">
            <v>0</v>
          </cell>
          <cell r="T30">
            <v>-57491.199999999859</v>
          </cell>
          <cell r="U30">
            <v>0</v>
          </cell>
          <cell r="V30">
            <v>57491</v>
          </cell>
        </row>
        <row r="31">
          <cell r="A31">
            <v>2105</v>
          </cell>
          <cell r="B31" t="str">
            <v>First</v>
          </cell>
          <cell r="C31">
            <v>235241.61999999988</v>
          </cell>
          <cell r="D31">
            <v>816.68000000000006</v>
          </cell>
          <cell r="E31">
            <v>236058.29999999987</v>
          </cell>
          <cell r="F31">
            <v>253772</v>
          </cell>
          <cell r="G31">
            <v>38550</v>
          </cell>
          <cell r="H31">
            <v>215222</v>
          </cell>
          <cell r="I31">
            <v>236058.29999999987</v>
          </cell>
          <cell r="J31">
            <v>20836.299999999872</v>
          </cell>
          <cell r="K31">
            <v>-38550.420000000006</v>
          </cell>
          <cell r="L31">
            <v>0</v>
          </cell>
          <cell r="M31">
            <v>-17714.120000000134</v>
          </cell>
          <cell r="O31">
            <v>0</v>
          </cell>
          <cell r="P31">
            <v>20836.299999999872</v>
          </cell>
          <cell r="Q31">
            <v>-38550.420000000006</v>
          </cell>
          <cell r="R31">
            <v>0</v>
          </cell>
          <cell r="S31">
            <v>0</v>
          </cell>
          <cell r="T31">
            <v>-17714.120000000134</v>
          </cell>
          <cell r="U31">
            <v>0</v>
          </cell>
          <cell r="V31">
            <v>17714</v>
          </cell>
        </row>
        <row r="32">
          <cell r="A32">
            <v>2106</v>
          </cell>
          <cell r="B32" t="str">
            <v>Excluded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2121</v>
          </cell>
          <cell r="B33" t="str">
            <v>First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2138</v>
          </cell>
          <cell r="B34" t="str">
            <v>First</v>
          </cell>
          <cell r="C34">
            <v>310269.99999999983</v>
          </cell>
          <cell r="D34">
            <v>1515.93</v>
          </cell>
          <cell r="E34">
            <v>311785.92999999982</v>
          </cell>
          <cell r="F34">
            <v>243195</v>
          </cell>
          <cell r="G34">
            <v>-105294</v>
          </cell>
          <cell r="H34">
            <v>348489</v>
          </cell>
          <cell r="I34">
            <v>311785.92999999982</v>
          </cell>
          <cell r="J34">
            <v>-36703.070000000182</v>
          </cell>
          <cell r="K34">
            <v>105293.89000000003</v>
          </cell>
          <cell r="L34">
            <v>0</v>
          </cell>
          <cell r="M34">
            <v>68590.819999999847</v>
          </cell>
          <cell r="O34">
            <v>-36703.070000000182</v>
          </cell>
          <cell r="P34">
            <v>0</v>
          </cell>
          <cell r="Q34">
            <v>0</v>
          </cell>
          <cell r="R34">
            <v>105293.89000000003</v>
          </cell>
          <cell r="S34">
            <v>0</v>
          </cell>
          <cell r="T34">
            <v>0</v>
          </cell>
          <cell r="U34">
            <v>68590.819999999847</v>
          </cell>
          <cell r="V34">
            <v>-68591</v>
          </cell>
        </row>
        <row r="35">
          <cell r="A35">
            <v>2142</v>
          </cell>
          <cell r="B35" t="str">
            <v>First</v>
          </cell>
          <cell r="C35">
            <v>598662.74000000011</v>
          </cell>
          <cell r="D35">
            <v>2582.81</v>
          </cell>
          <cell r="E35">
            <v>601245.55000000016</v>
          </cell>
          <cell r="F35">
            <v>687336</v>
          </cell>
          <cell r="G35">
            <v>112411</v>
          </cell>
          <cell r="H35">
            <v>574925</v>
          </cell>
          <cell r="I35">
            <v>601245.55000000016</v>
          </cell>
          <cell r="J35">
            <v>26320.550000000163</v>
          </cell>
          <cell r="K35">
            <v>-112410.76999999973</v>
          </cell>
          <cell r="L35">
            <v>0</v>
          </cell>
          <cell r="M35">
            <v>-86090.219999999565</v>
          </cell>
          <cell r="O35">
            <v>0</v>
          </cell>
          <cell r="P35">
            <v>26320.550000000163</v>
          </cell>
          <cell r="Q35">
            <v>-112410.76999999973</v>
          </cell>
          <cell r="R35">
            <v>0</v>
          </cell>
          <cell r="S35">
            <v>0</v>
          </cell>
          <cell r="T35">
            <v>-86090.219999999565</v>
          </cell>
          <cell r="U35">
            <v>0</v>
          </cell>
          <cell r="V35">
            <v>86090</v>
          </cell>
        </row>
        <row r="36">
          <cell r="A36">
            <v>2182</v>
          </cell>
          <cell r="B36" t="str">
            <v>Excluded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2183</v>
          </cell>
          <cell r="B37" t="str">
            <v>Excluded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2185</v>
          </cell>
          <cell r="B38" t="str">
            <v>First</v>
          </cell>
          <cell r="C38">
            <v>1070408.1199999996</v>
          </cell>
          <cell r="D38">
            <v>4896.68</v>
          </cell>
          <cell r="E38">
            <v>1075304.7999999996</v>
          </cell>
          <cell r="F38">
            <v>1157118</v>
          </cell>
          <cell r="G38">
            <v>17416</v>
          </cell>
          <cell r="H38">
            <v>1139702</v>
          </cell>
          <cell r="I38">
            <v>1075304.7999999996</v>
          </cell>
          <cell r="J38">
            <v>-64397.200000000419</v>
          </cell>
          <cell r="K38">
            <v>-17416.459999999814</v>
          </cell>
          <cell r="L38">
            <v>0</v>
          </cell>
          <cell r="M38">
            <v>-81813.660000000236</v>
          </cell>
          <cell r="O38">
            <v>-64397.200000000419</v>
          </cell>
          <cell r="P38">
            <v>0</v>
          </cell>
          <cell r="Q38">
            <v>-17416.459999999814</v>
          </cell>
          <cell r="R38">
            <v>0</v>
          </cell>
          <cell r="S38">
            <v>0</v>
          </cell>
          <cell r="T38">
            <v>-81813.660000000236</v>
          </cell>
          <cell r="U38">
            <v>0</v>
          </cell>
          <cell r="V38">
            <v>81814</v>
          </cell>
        </row>
        <row r="39">
          <cell r="A39">
            <v>2189</v>
          </cell>
          <cell r="B39" t="str">
            <v>First</v>
          </cell>
          <cell r="C39">
            <v>138395.01</v>
          </cell>
          <cell r="D39">
            <v>489.93999999999994</v>
          </cell>
          <cell r="E39">
            <v>138884.95000000001</v>
          </cell>
          <cell r="F39">
            <v>152629</v>
          </cell>
          <cell r="G39">
            <v>2321</v>
          </cell>
          <cell r="H39">
            <v>150308</v>
          </cell>
          <cell r="I39">
            <v>138884.95000000001</v>
          </cell>
          <cell r="J39">
            <v>-11423.049999999988</v>
          </cell>
          <cell r="K39">
            <v>-2320.8899999999521</v>
          </cell>
          <cell r="L39">
            <v>0</v>
          </cell>
          <cell r="M39">
            <v>-13743.93999999994</v>
          </cell>
          <cell r="O39">
            <v>-11423.049999999988</v>
          </cell>
          <cell r="P39">
            <v>0</v>
          </cell>
          <cell r="Q39">
            <v>-2320.8899999999521</v>
          </cell>
          <cell r="R39">
            <v>0</v>
          </cell>
          <cell r="S39">
            <v>0</v>
          </cell>
          <cell r="T39">
            <v>-13743.93999999994</v>
          </cell>
          <cell r="U39">
            <v>0</v>
          </cell>
          <cell r="V39">
            <v>13744</v>
          </cell>
        </row>
        <row r="40">
          <cell r="A40">
            <v>2192</v>
          </cell>
          <cell r="B40" t="str">
            <v>Excluded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2207</v>
          </cell>
          <cell r="B41" t="str">
            <v>First</v>
          </cell>
          <cell r="C41">
            <v>394633.74999999988</v>
          </cell>
          <cell r="D41">
            <v>1217.1400000000001</v>
          </cell>
          <cell r="E41">
            <v>395850.8899999999</v>
          </cell>
          <cell r="F41">
            <v>418002</v>
          </cell>
          <cell r="G41">
            <v>30261</v>
          </cell>
          <cell r="H41">
            <v>387741</v>
          </cell>
          <cell r="I41">
            <v>395850.8899999999</v>
          </cell>
          <cell r="J41">
            <v>8109.8899999998976</v>
          </cell>
          <cell r="K41">
            <v>-30260.859999999862</v>
          </cell>
          <cell r="L41">
            <v>0</v>
          </cell>
          <cell r="M41">
            <v>-22150.969999999965</v>
          </cell>
          <cell r="O41">
            <v>0</v>
          </cell>
          <cell r="P41">
            <v>8109.8899999998976</v>
          </cell>
          <cell r="Q41">
            <v>-30260.859999999862</v>
          </cell>
          <cell r="R41">
            <v>0</v>
          </cell>
          <cell r="S41">
            <v>0</v>
          </cell>
          <cell r="T41">
            <v>-22150.969999999965</v>
          </cell>
          <cell r="U41">
            <v>0</v>
          </cell>
          <cell r="V41">
            <v>22151</v>
          </cell>
        </row>
        <row r="42">
          <cell r="A42">
            <v>2209</v>
          </cell>
          <cell r="B42" t="str">
            <v>First</v>
          </cell>
          <cell r="C42">
            <v>210195.76</v>
          </cell>
          <cell r="D42">
            <v>631.65</v>
          </cell>
          <cell r="E42">
            <v>210827.41</v>
          </cell>
          <cell r="F42">
            <v>242103</v>
          </cell>
          <cell r="G42">
            <v>12289</v>
          </cell>
          <cell r="H42">
            <v>229814</v>
          </cell>
          <cell r="I42">
            <v>210827.41</v>
          </cell>
          <cell r="J42">
            <v>-18986.589999999997</v>
          </cell>
          <cell r="K42">
            <v>-12289.19999999991</v>
          </cell>
          <cell r="L42">
            <v>0</v>
          </cell>
          <cell r="M42">
            <v>-31275.789999999906</v>
          </cell>
          <cell r="O42">
            <v>-18986.589999999997</v>
          </cell>
          <cell r="P42">
            <v>0</v>
          </cell>
          <cell r="Q42">
            <v>-12289.19999999991</v>
          </cell>
          <cell r="R42">
            <v>0</v>
          </cell>
          <cell r="S42">
            <v>0</v>
          </cell>
          <cell r="T42">
            <v>-31275.789999999906</v>
          </cell>
          <cell r="U42">
            <v>0</v>
          </cell>
          <cell r="V42">
            <v>31276</v>
          </cell>
        </row>
        <row r="43">
          <cell r="A43">
            <v>2212</v>
          </cell>
          <cell r="B43" t="str">
            <v>First</v>
          </cell>
          <cell r="C43">
            <v>730683.72000000032</v>
          </cell>
          <cell r="D43">
            <v>7408.6900000000005</v>
          </cell>
          <cell r="E43">
            <v>738092.41000000027</v>
          </cell>
          <cell r="F43">
            <v>766817</v>
          </cell>
          <cell r="G43">
            <v>21599</v>
          </cell>
          <cell r="H43">
            <v>745218</v>
          </cell>
          <cell r="I43">
            <v>738092.41000000027</v>
          </cell>
          <cell r="J43">
            <v>-7125.5899999997346</v>
          </cell>
          <cell r="K43">
            <v>-21599.059999999969</v>
          </cell>
          <cell r="L43">
            <v>0</v>
          </cell>
          <cell r="M43">
            <v>-28724.649999999703</v>
          </cell>
          <cell r="O43">
            <v>-7125.5899999997346</v>
          </cell>
          <cell r="P43">
            <v>0</v>
          </cell>
          <cell r="Q43">
            <v>-21599.059999999969</v>
          </cell>
          <cell r="R43">
            <v>0</v>
          </cell>
          <cell r="S43">
            <v>0</v>
          </cell>
          <cell r="T43">
            <v>-28724.649999999703</v>
          </cell>
          <cell r="U43">
            <v>0</v>
          </cell>
          <cell r="V43">
            <v>28725</v>
          </cell>
        </row>
        <row r="44">
          <cell r="A44">
            <v>2215</v>
          </cell>
          <cell r="B44" t="str">
            <v>First</v>
          </cell>
          <cell r="C44">
            <v>1163841.4500000011</v>
          </cell>
          <cell r="D44">
            <v>3233.9500000000003</v>
          </cell>
          <cell r="E44">
            <v>1167075.4000000011</v>
          </cell>
          <cell r="F44">
            <v>1200203</v>
          </cell>
          <cell r="G44">
            <v>112322</v>
          </cell>
          <cell r="H44">
            <v>1087881</v>
          </cell>
          <cell r="I44">
            <v>1167075.4000000011</v>
          </cell>
          <cell r="J44">
            <v>79194.400000001071</v>
          </cell>
          <cell r="K44">
            <v>-112322.00999999992</v>
          </cell>
          <cell r="L44">
            <v>0</v>
          </cell>
          <cell r="M44">
            <v>-33127.609999998851</v>
          </cell>
          <cell r="O44">
            <v>0</v>
          </cell>
          <cell r="P44">
            <v>79194.400000001071</v>
          </cell>
          <cell r="Q44">
            <v>-112322.00999999992</v>
          </cell>
          <cell r="R44">
            <v>0</v>
          </cell>
          <cell r="S44">
            <v>0</v>
          </cell>
          <cell r="T44">
            <v>-33127.609999998851</v>
          </cell>
          <cell r="U44">
            <v>0</v>
          </cell>
          <cell r="V44">
            <v>33128</v>
          </cell>
        </row>
        <row r="45">
          <cell r="A45">
            <v>2217</v>
          </cell>
          <cell r="B45" t="str">
            <v>First</v>
          </cell>
          <cell r="C45">
            <v>465341.36000000034</v>
          </cell>
          <cell r="D45">
            <v>3379.8500000000004</v>
          </cell>
          <cell r="E45">
            <v>468721.21000000031</v>
          </cell>
          <cell r="F45">
            <v>524980</v>
          </cell>
          <cell r="G45">
            <v>69221</v>
          </cell>
          <cell r="H45">
            <v>455759</v>
          </cell>
          <cell r="I45">
            <v>468721.21000000031</v>
          </cell>
          <cell r="J45">
            <v>12962.210000000312</v>
          </cell>
          <cell r="K45">
            <v>-69221.300000000047</v>
          </cell>
          <cell r="L45">
            <v>0</v>
          </cell>
          <cell r="M45">
            <v>-56259.089999999735</v>
          </cell>
          <cell r="O45">
            <v>0</v>
          </cell>
          <cell r="P45">
            <v>12962.210000000312</v>
          </cell>
          <cell r="Q45">
            <v>-69221.300000000047</v>
          </cell>
          <cell r="R45">
            <v>0</v>
          </cell>
          <cell r="S45">
            <v>0</v>
          </cell>
          <cell r="T45">
            <v>-56259.089999999735</v>
          </cell>
          <cell r="U45">
            <v>0</v>
          </cell>
          <cell r="V45">
            <v>56259</v>
          </cell>
        </row>
        <row r="46">
          <cell r="A46">
            <v>2219</v>
          </cell>
          <cell r="B46" t="str">
            <v>First</v>
          </cell>
          <cell r="C46">
            <v>311548.20000000007</v>
          </cell>
          <cell r="D46">
            <v>1900.0900000000001</v>
          </cell>
          <cell r="E46">
            <v>313448.2900000001</v>
          </cell>
          <cell r="F46">
            <v>303871</v>
          </cell>
          <cell r="G46">
            <v>-3433</v>
          </cell>
          <cell r="H46">
            <v>307304</v>
          </cell>
          <cell r="I46">
            <v>313448.2900000001</v>
          </cell>
          <cell r="J46">
            <v>6144.2900000000955</v>
          </cell>
          <cell r="K46">
            <v>3432.820000000047</v>
          </cell>
          <cell r="L46">
            <v>0</v>
          </cell>
          <cell r="M46">
            <v>9577.1100000001425</v>
          </cell>
          <cell r="O46">
            <v>0</v>
          </cell>
          <cell r="P46">
            <v>6144.2900000000955</v>
          </cell>
          <cell r="Q46">
            <v>0</v>
          </cell>
          <cell r="R46">
            <v>3432.820000000047</v>
          </cell>
          <cell r="S46">
            <v>0</v>
          </cell>
          <cell r="T46">
            <v>0</v>
          </cell>
          <cell r="U46">
            <v>9577.1100000001425</v>
          </cell>
          <cell r="V46">
            <v>-9577</v>
          </cell>
        </row>
        <row r="47">
          <cell r="A47">
            <v>2220</v>
          </cell>
          <cell r="B47" t="str">
            <v>First</v>
          </cell>
          <cell r="C47">
            <v>986639.94999999891</v>
          </cell>
          <cell r="D47">
            <v>6925.18</v>
          </cell>
          <cell r="E47">
            <v>993565.12999999896</v>
          </cell>
          <cell r="F47">
            <v>1168406</v>
          </cell>
          <cell r="G47">
            <v>124496</v>
          </cell>
          <cell r="H47">
            <v>1043910</v>
          </cell>
          <cell r="I47">
            <v>993565.12999999896</v>
          </cell>
          <cell r="J47">
            <v>-50344.870000001043</v>
          </cell>
          <cell r="K47">
            <v>-124496.46999999901</v>
          </cell>
          <cell r="L47">
            <v>0</v>
          </cell>
          <cell r="M47">
            <v>-174841.34000000005</v>
          </cell>
          <cell r="O47">
            <v>-50344.870000001043</v>
          </cell>
          <cell r="P47">
            <v>0</v>
          </cell>
          <cell r="Q47">
            <v>-124496.46999999901</v>
          </cell>
          <cell r="R47">
            <v>0</v>
          </cell>
          <cell r="S47">
            <v>0</v>
          </cell>
          <cell r="T47">
            <v>-174841.34000000005</v>
          </cell>
          <cell r="U47">
            <v>0</v>
          </cell>
          <cell r="V47">
            <v>174841</v>
          </cell>
        </row>
        <row r="48">
          <cell r="A48">
            <v>2224</v>
          </cell>
          <cell r="B48" t="str">
            <v>First</v>
          </cell>
          <cell r="C48">
            <v>509736.42000000045</v>
          </cell>
          <cell r="D48">
            <v>3597.6400000000003</v>
          </cell>
          <cell r="E48">
            <v>513334.06000000046</v>
          </cell>
          <cell r="F48">
            <v>535297</v>
          </cell>
          <cell r="G48">
            <v>52196</v>
          </cell>
          <cell r="H48">
            <v>483101</v>
          </cell>
          <cell r="I48">
            <v>513334.06000000046</v>
          </cell>
          <cell r="J48">
            <v>30233.060000000463</v>
          </cell>
          <cell r="K48">
            <v>-52195.879999999932</v>
          </cell>
          <cell r="L48">
            <v>0</v>
          </cell>
          <cell r="M48">
            <v>-21962.819999999469</v>
          </cell>
          <cell r="O48">
            <v>0</v>
          </cell>
          <cell r="P48">
            <v>30233.060000000463</v>
          </cell>
          <cell r="Q48">
            <v>-52195.879999999932</v>
          </cell>
          <cell r="R48">
            <v>0</v>
          </cell>
          <cell r="S48">
            <v>0</v>
          </cell>
          <cell r="T48">
            <v>-21962.819999999469</v>
          </cell>
          <cell r="U48">
            <v>0</v>
          </cell>
          <cell r="V48">
            <v>21963</v>
          </cell>
        </row>
        <row r="49">
          <cell r="A49">
            <v>2227</v>
          </cell>
          <cell r="B49" t="str">
            <v>First</v>
          </cell>
          <cell r="C49">
            <v>320478.11000000022</v>
          </cell>
          <cell r="D49">
            <v>1513.74</v>
          </cell>
          <cell r="E49">
            <v>321991.85000000021</v>
          </cell>
          <cell r="F49">
            <v>351062</v>
          </cell>
          <cell r="G49">
            <v>28385</v>
          </cell>
          <cell r="H49">
            <v>322677</v>
          </cell>
          <cell r="I49">
            <v>321991.85000000021</v>
          </cell>
          <cell r="J49">
            <v>-685.14999999979045</v>
          </cell>
          <cell r="K49">
            <v>-28384.880000000216</v>
          </cell>
          <cell r="L49">
            <v>0</v>
          </cell>
          <cell r="M49">
            <v>-29070.030000000006</v>
          </cell>
          <cell r="O49">
            <v>-685.14999999979045</v>
          </cell>
          <cell r="P49">
            <v>0</v>
          </cell>
          <cell r="Q49">
            <v>-28384.880000000216</v>
          </cell>
          <cell r="R49">
            <v>0</v>
          </cell>
          <cell r="S49">
            <v>0</v>
          </cell>
          <cell r="T49">
            <v>-29070.030000000006</v>
          </cell>
          <cell r="U49">
            <v>0</v>
          </cell>
          <cell r="V49">
            <v>29070</v>
          </cell>
        </row>
        <row r="50">
          <cell r="A50">
            <v>2228</v>
          </cell>
          <cell r="B50" t="str">
            <v>First</v>
          </cell>
          <cell r="C50">
            <v>841314.11999999941</v>
          </cell>
          <cell r="D50">
            <v>2274.8000000000002</v>
          </cell>
          <cell r="E50">
            <v>843588.91999999946</v>
          </cell>
          <cell r="F50">
            <v>912364</v>
          </cell>
          <cell r="G50">
            <v>104529</v>
          </cell>
          <cell r="H50">
            <v>807835</v>
          </cell>
          <cell r="I50">
            <v>843588.91999999946</v>
          </cell>
          <cell r="J50">
            <v>35753.91999999946</v>
          </cell>
          <cell r="K50">
            <v>-104529.30000000038</v>
          </cell>
          <cell r="L50">
            <v>0</v>
          </cell>
          <cell r="M50">
            <v>-68775.380000000921</v>
          </cell>
          <cell r="O50">
            <v>0</v>
          </cell>
          <cell r="P50">
            <v>35753.91999999946</v>
          </cell>
          <cell r="Q50">
            <v>-104529.30000000038</v>
          </cell>
          <cell r="R50">
            <v>0</v>
          </cell>
          <cell r="S50">
            <v>0</v>
          </cell>
          <cell r="T50">
            <v>-68775.380000000921</v>
          </cell>
          <cell r="U50">
            <v>0</v>
          </cell>
          <cell r="V50">
            <v>68775</v>
          </cell>
        </row>
        <row r="51">
          <cell r="A51">
            <v>2229</v>
          </cell>
          <cell r="B51" t="str">
            <v>First</v>
          </cell>
          <cell r="C51">
            <v>544173.54999999981</v>
          </cell>
          <cell r="D51">
            <v>1928.9700000000003</v>
          </cell>
          <cell r="E51">
            <v>546102.51999999979</v>
          </cell>
          <cell r="F51">
            <v>538371</v>
          </cell>
          <cell r="G51">
            <v>-17515</v>
          </cell>
          <cell r="H51">
            <v>555886</v>
          </cell>
          <cell r="I51">
            <v>546102.51999999979</v>
          </cell>
          <cell r="J51">
            <v>-9783.4800000002142</v>
          </cell>
          <cell r="K51">
            <v>17514.849999999882</v>
          </cell>
          <cell r="L51">
            <v>0</v>
          </cell>
          <cell r="M51">
            <v>7731.3699999996679</v>
          </cell>
          <cell r="O51">
            <v>-9783.4800000002142</v>
          </cell>
          <cell r="P51">
            <v>0</v>
          </cell>
          <cell r="Q51">
            <v>0</v>
          </cell>
          <cell r="R51">
            <v>17514.849999999882</v>
          </cell>
          <cell r="S51">
            <v>0</v>
          </cell>
          <cell r="T51">
            <v>0</v>
          </cell>
          <cell r="U51">
            <v>7731.3699999996679</v>
          </cell>
          <cell r="V51">
            <v>-7731</v>
          </cell>
        </row>
        <row r="52">
          <cell r="A52">
            <v>2232</v>
          </cell>
          <cell r="B52" t="str">
            <v>First</v>
          </cell>
          <cell r="C52">
            <v>527818.84000000043</v>
          </cell>
          <cell r="D52">
            <v>3986.5000000000005</v>
          </cell>
          <cell r="E52">
            <v>531805.34000000043</v>
          </cell>
          <cell r="F52">
            <v>536593</v>
          </cell>
          <cell r="G52">
            <v>30323</v>
          </cell>
          <cell r="H52">
            <v>506270</v>
          </cell>
          <cell r="I52">
            <v>531805.34000000043</v>
          </cell>
          <cell r="J52">
            <v>25535.340000000433</v>
          </cell>
          <cell r="K52">
            <v>-30323.369999999959</v>
          </cell>
          <cell r="L52">
            <v>0</v>
          </cell>
          <cell r="M52">
            <v>-4788.0299999995259</v>
          </cell>
          <cell r="O52">
            <v>0</v>
          </cell>
          <cell r="P52">
            <v>25535.340000000433</v>
          </cell>
          <cell r="Q52">
            <v>-30323.369999999959</v>
          </cell>
          <cell r="R52">
            <v>0</v>
          </cell>
          <cell r="S52">
            <v>0</v>
          </cell>
          <cell r="T52">
            <v>-4788.0299999995259</v>
          </cell>
          <cell r="U52">
            <v>0</v>
          </cell>
          <cell r="V52">
            <v>4788</v>
          </cell>
        </row>
        <row r="53">
          <cell r="A53">
            <v>2234</v>
          </cell>
          <cell r="B53" t="str">
            <v>First</v>
          </cell>
          <cell r="C53">
            <v>207546.06999999995</v>
          </cell>
          <cell r="D53">
            <v>1488.29</v>
          </cell>
          <cell r="E53">
            <v>209034.35999999996</v>
          </cell>
          <cell r="F53">
            <v>252996</v>
          </cell>
          <cell r="G53">
            <v>22713</v>
          </cell>
          <cell r="H53">
            <v>230283</v>
          </cell>
          <cell r="I53">
            <v>209034.35999999996</v>
          </cell>
          <cell r="J53">
            <v>-21248.640000000043</v>
          </cell>
          <cell r="K53">
            <v>-22713.319999999818</v>
          </cell>
          <cell r="L53">
            <v>0</v>
          </cell>
          <cell r="M53">
            <v>-43961.959999999861</v>
          </cell>
          <cell r="O53">
            <v>-21248.640000000043</v>
          </cell>
          <cell r="P53">
            <v>0</v>
          </cell>
          <cell r="Q53">
            <v>-22713.319999999818</v>
          </cell>
          <cell r="R53">
            <v>0</v>
          </cell>
          <cell r="S53">
            <v>0</v>
          </cell>
          <cell r="T53">
            <v>-43961.959999999861</v>
          </cell>
          <cell r="U53">
            <v>0</v>
          </cell>
          <cell r="V53">
            <v>43962</v>
          </cell>
        </row>
        <row r="54">
          <cell r="A54">
            <v>2236</v>
          </cell>
          <cell r="B54" t="str">
            <v>First</v>
          </cell>
          <cell r="C54">
            <v>255807.90999999989</v>
          </cell>
          <cell r="D54">
            <v>1446.3500000000001</v>
          </cell>
          <cell r="E54">
            <v>257254.25999999989</v>
          </cell>
          <cell r="F54">
            <v>257120</v>
          </cell>
          <cell r="G54">
            <v>-24235</v>
          </cell>
          <cell r="H54">
            <v>281355</v>
          </cell>
          <cell r="I54">
            <v>257254.25999999989</v>
          </cell>
          <cell r="J54">
            <v>-24100.740000000107</v>
          </cell>
          <cell r="K54">
            <v>24235.230000000043</v>
          </cell>
          <cell r="L54">
            <v>0</v>
          </cell>
          <cell r="M54">
            <v>134.48999999993612</v>
          </cell>
          <cell r="O54">
            <v>-24100.740000000107</v>
          </cell>
          <cell r="P54">
            <v>0</v>
          </cell>
          <cell r="Q54">
            <v>0</v>
          </cell>
          <cell r="R54">
            <v>24235.230000000043</v>
          </cell>
          <cell r="S54">
            <v>0</v>
          </cell>
          <cell r="T54">
            <v>0</v>
          </cell>
          <cell r="U54">
            <v>134.48999999993612</v>
          </cell>
          <cell r="V54">
            <v>-134</v>
          </cell>
        </row>
        <row r="55">
          <cell r="A55">
            <v>2239</v>
          </cell>
          <cell r="B55" t="str">
            <v>First</v>
          </cell>
          <cell r="C55">
            <v>343646.59000000032</v>
          </cell>
          <cell r="D55">
            <v>2981.87</v>
          </cell>
          <cell r="E55">
            <v>346628.46000000031</v>
          </cell>
          <cell r="F55">
            <v>369085</v>
          </cell>
          <cell r="G55">
            <v>28896</v>
          </cell>
          <cell r="H55">
            <v>340189</v>
          </cell>
          <cell r="I55">
            <v>346628.46000000031</v>
          </cell>
          <cell r="J55">
            <v>6439.460000000312</v>
          </cell>
          <cell r="K55">
            <v>-28896.380000000237</v>
          </cell>
          <cell r="L55">
            <v>0</v>
          </cell>
          <cell r="M55">
            <v>-22456.919999999925</v>
          </cell>
          <cell r="O55">
            <v>0</v>
          </cell>
          <cell r="P55">
            <v>6439.460000000312</v>
          </cell>
          <cell r="Q55">
            <v>-28896.380000000237</v>
          </cell>
          <cell r="R55">
            <v>0</v>
          </cell>
          <cell r="S55">
            <v>0</v>
          </cell>
          <cell r="T55">
            <v>-22456.919999999925</v>
          </cell>
          <cell r="U55">
            <v>0</v>
          </cell>
          <cell r="V55">
            <v>22457</v>
          </cell>
        </row>
        <row r="56">
          <cell r="A56">
            <v>2243</v>
          </cell>
          <cell r="B56" t="str">
            <v>First</v>
          </cell>
          <cell r="C56">
            <v>498553.53999999986</v>
          </cell>
          <cell r="D56">
            <v>3920.4399999999996</v>
          </cell>
          <cell r="E56">
            <v>502473.97999999986</v>
          </cell>
          <cell r="F56">
            <v>497130</v>
          </cell>
          <cell r="G56">
            <v>40936</v>
          </cell>
          <cell r="H56">
            <v>456194</v>
          </cell>
          <cell r="I56">
            <v>502473.97999999986</v>
          </cell>
          <cell r="J56">
            <v>46279.979999999865</v>
          </cell>
          <cell r="K56">
            <v>-40936.069999999832</v>
          </cell>
          <cell r="L56">
            <v>0</v>
          </cell>
          <cell r="M56">
            <v>5343.9100000000326</v>
          </cell>
          <cell r="O56">
            <v>0</v>
          </cell>
          <cell r="P56">
            <v>46279.979999999865</v>
          </cell>
          <cell r="Q56">
            <v>-40936.069999999832</v>
          </cell>
          <cell r="R56">
            <v>0</v>
          </cell>
          <cell r="S56">
            <v>0</v>
          </cell>
          <cell r="T56">
            <v>0</v>
          </cell>
          <cell r="U56">
            <v>5343.9100000000326</v>
          </cell>
          <cell r="V56">
            <v>-5344</v>
          </cell>
        </row>
        <row r="57">
          <cell r="A57">
            <v>2246</v>
          </cell>
          <cell r="B57" t="str">
            <v>First</v>
          </cell>
          <cell r="C57">
            <v>225912.80000000008</v>
          </cell>
          <cell r="D57">
            <v>1004.37</v>
          </cell>
          <cell r="E57">
            <v>226917.17000000007</v>
          </cell>
          <cell r="F57">
            <v>255407</v>
          </cell>
          <cell r="G57">
            <v>5639</v>
          </cell>
          <cell r="H57">
            <v>249768</v>
          </cell>
          <cell r="I57">
            <v>226917.17000000007</v>
          </cell>
          <cell r="J57">
            <v>-22850.829999999929</v>
          </cell>
          <cell r="K57">
            <v>-5639.1999999998588</v>
          </cell>
          <cell r="L57">
            <v>0</v>
          </cell>
          <cell r="M57">
            <v>-28490.029999999788</v>
          </cell>
          <cell r="O57">
            <v>-22850.829999999929</v>
          </cell>
          <cell r="P57">
            <v>0</v>
          </cell>
          <cell r="Q57">
            <v>-5639.1999999998588</v>
          </cell>
          <cell r="R57">
            <v>0</v>
          </cell>
          <cell r="S57">
            <v>0</v>
          </cell>
          <cell r="T57">
            <v>-28490.029999999788</v>
          </cell>
          <cell r="U57">
            <v>0</v>
          </cell>
          <cell r="V57">
            <v>28490</v>
          </cell>
        </row>
        <row r="58">
          <cell r="A58">
            <v>2254</v>
          </cell>
          <cell r="B58" t="str">
            <v>First</v>
          </cell>
          <cell r="C58">
            <v>201308.40000000005</v>
          </cell>
          <cell r="D58">
            <v>259.14999999999998</v>
          </cell>
          <cell r="E58">
            <v>201567.55000000005</v>
          </cell>
          <cell r="F58">
            <v>227136</v>
          </cell>
          <cell r="G58">
            <v>39599</v>
          </cell>
          <cell r="H58">
            <v>187537</v>
          </cell>
          <cell r="I58">
            <v>201567.55000000005</v>
          </cell>
          <cell r="J58">
            <v>14030.550000000047</v>
          </cell>
          <cell r="K58">
            <v>-39598.499999999956</v>
          </cell>
          <cell r="L58">
            <v>0</v>
          </cell>
          <cell r="M58">
            <v>-25567.94999999991</v>
          </cell>
          <cell r="O58">
            <v>0</v>
          </cell>
          <cell r="P58">
            <v>14030.550000000047</v>
          </cell>
          <cell r="Q58">
            <v>-39598.499999999956</v>
          </cell>
          <cell r="R58">
            <v>0</v>
          </cell>
          <cell r="S58">
            <v>0</v>
          </cell>
          <cell r="T58">
            <v>-25567.94999999991</v>
          </cell>
          <cell r="U58">
            <v>0</v>
          </cell>
          <cell r="V58">
            <v>25568</v>
          </cell>
        </row>
        <row r="59">
          <cell r="A59">
            <v>2268</v>
          </cell>
          <cell r="B59" t="str">
            <v>First</v>
          </cell>
          <cell r="C59">
            <v>626224.59</v>
          </cell>
          <cell r="D59">
            <v>2801.52</v>
          </cell>
          <cell r="E59">
            <v>629026.11</v>
          </cell>
          <cell r="F59">
            <v>685270</v>
          </cell>
          <cell r="G59">
            <v>55577</v>
          </cell>
          <cell r="H59">
            <v>629693</v>
          </cell>
          <cell r="I59">
            <v>629026.11</v>
          </cell>
          <cell r="J59">
            <v>-666.89000000001397</v>
          </cell>
          <cell r="K59">
            <v>-55576.970000000016</v>
          </cell>
          <cell r="L59">
            <v>0</v>
          </cell>
          <cell r="M59">
            <v>-56243.86000000003</v>
          </cell>
          <cell r="O59">
            <v>-666.89000000001397</v>
          </cell>
          <cell r="P59">
            <v>0</v>
          </cell>
          <cell r="Q59">
            <v>-55576.970000000016</v>
          </cell>
          <cell r="R59">
            <v>0</v>
          </cell>
          <cell r="S59">
            <v>0</v>
          </cell>
          <cell r="T59">
            <v>-56243.86000000003</v>
          </cell>
          <cell r="U59">
            <v>0</v>
          </cell>
          <cell r="V59">
            <v>56244</v>
          </cell>
        </row>
        <row r="60">
          <cell r="A60">
            <v>2270</v>
          </cell>
          <cell r="B60" t="str">
            <v>First</v>
          </cell>
          <cell r="C60">
            <v>299840.49999999983</v>
          </cell>
          <cell r="D60">
            <v>1256.29</v>
          </cell>
          <cell r="E60">
            <v>301096.7899999998</v>
          </cell>
          <cell r="F60">
            <v>319217</v>
          </cell>
          <cell r="G60">
            <v>-6652</v>
          </cell>
          <cell r="H60">
            <v>325869</v>
          </cell>
          <cell r="I60">
            <v>301096.7899999998</v>
          </cell>
          <cell r="J60">
            <v>-24772.210000000196</v>
          </cell>
          <cell r="K60">
            <v>6652.1299999997445</v>
          </cell>
          <cell r="L60">
            <v>0</v>
          </cell>
          <cell r="M60">
            <v>-18120.080000000453</v>
          </cell>
          <cell r="O60">
            <v>-24772.210000000196</v>
          </cell>
          <cell r="P60">
            <v>0</v>
          </cell>
          <cell r="Q60">
            <v>0</v>
          </cell>
          <cell r="R60">
            <v>6652.1299999997445</v>
          </cell>
          <cell r="S60">
            <v>0</v>
          </cell>
          <cell r="T60">
            <v>-18120.080000000453</v>
          </cell>
          <cell r="U60">
            <v>0</v>
          </cell>
          <cell r="V60">
            <v>18120</v>
          </cell>
        </row>
        <row r="61">
          <cell r="A61">
            <v>2277</v>
          </cell>
          <cell r="B61" t="str">
            <v>First</v>
          </cell>
          <cell r="C61">
            <v>563199.06000000017</v>
          </cell>
          <cell r="D61">
            <v>1934.1099999999997</v>
          </cell>
          <cell r="E61">
            <v>565133.17000000016</v>
          </cell>
          <cell r="F61">
            <v>598720</v>
          </cell>
          <cell r="G61">
            <v>111886</v>
          </cell>
          <cell r="H61">
            <v>486834</v>
          </cell>
          <cell r="I61">
            <v>565133.17000000016</v>
          </cell>
          <cell r="J61">
            <v>78299.170000000158</v>
          </cell>
          <cell r="K61">
            <v>-111885.6700000002</v>
          </cell>
          <cell r="L61">
            <v>0</v>
          </cell>
          <cell r="M61">
            <v>-33586.500000000044</v>
          </cell>
          <cell r="O61">
            <v>0</v>
          </cell>
          <cell r="P61">
            <v>78299.170000000158</v>
          </cell>
          <cell r="Q61">
            <v>-111885.6700000002</v>
          </cell>
          <cell r="R61">
            <v>0</v>
          </cell>
          <cell r="S61">
            <v>0</v>
          </cell>
          <cell r="T61">
            <v>-33586.500000000044</v>
          </cell>
          <cell r="U61">
            <v>0</v>
          </cell>
          <cell r="V61">
            <v>33587</v>
          </cell>
        </row>
        <row r="62">
          <cell r="A62">
            <v>2278</v>
          </cell>
          <cell r="B62" t="str">
            <v>First</v>
          </cell>
          <cell r="C62">
            <v>539963.42999999959</v>
          </cell>
          <cell r="D62">
            <v>2069.7600000000002</v>
          </cell>
          <cell r="E62">
            <v>542033.18999999959</v>
          </cell>
          <cell r="F62">
            <v>534150</v>
          </cell>
          <cell r="G62">
            <v>-15460</v>
          </cell>
          <cell r="H62">
            <v>549610</v>
          </cell>
          <cell r="I62">
            <v>542033.18999999959</v>
          </cell>
          <cell r="J62">
            <v>-7576.8100000004051</v>
          </cell>
          <cell r="K62">
            <v>15460.090000000078</v>
          </cell>
          <cell r="L62">
            <v>0</v>
          </cell>
          <cell r="M62">
            <v>7883.2799999996732</v>
          </cell>
          <cell r="O62">
            <v>-7576.8100000004051</v>
          </cell>
          <cell r="P62">
            <v>0</v>
          </cell>
          <cell r="Q62">
            <v>0</v>
          </cell>
          <cell r="R62">
            <v>15460.090000000078</v>
          </cell>
          <cell r="S62">
            <v>0</v>
          </cell>
          <cell r="T62">
            <v>0</v>
          </cell>
          <cell r="U62">
            <v>7883.2799999996732</v>
          </cell>
          <cell r="V62">
            <v>-7883</v>
          </cell>
        </row>
        <row r="63">
          <cell r="A63">
            <v>2281</v>
          </cell>
          <cell r="B63" t="str">
            <v>First</v>
          </cell>
          <cell r="C63">
            <v>436394.72000000009</v>
          </cell>
          <cell r="D63">
            <v>2116.86</v>
          </cell>
          <cell r="E63">
            <v>438511.58000000007</v>
          </cell>
          <cell r="F63">
            <v>539091</v>
          </cell>
          <cell r="G63">
            <v>78208</v>
          </cell>
          <cell r="H63">
            <v>460883</v>
          </cell>
          <cell r="I63">
            <v>438511.58000000007</v>
          </cell>
          <cell r="J63">
            <v>-22371.419999999925</v>
          </cell>
          <cell r="K63">
            <v>-78207.590000000113</v>
          </cell>
          <cell r="L63">
            <v>0</v>
          </cell>
          <cell r="M63">
            <v>-100579.01000000004</v>
          </cell>
          <cell r="O63">
            <v>-22371.419999999925</v>
          </cell>
          <cell r="P63">
            <v>0</v>
          </cell>
          <cell r="Q63">
            <v>-78207.590000000113</v>
          </cell>
          <cell r="R63">
            <v>0</v>
          </cell>
          <cell r="S63">
            <v>0</v>
          </cell>
          <cell r="T63">
            <v>-100579.01000000004</v>
          </cell>
          <cell r="U63">
            <v>0</v>
          </cell>
          <cell r="V63">
            <v>100579</v>
          </cell>
        </row>
        <row r="64">
          <cell r="A64">
            <v>2291</v>
          </cell>
          <cell r="B64" t="str">
            <v>Trust - Ashington</v>
          </cell>
          <cell r="C64">
            <v>1789562.3000000003</v>
          </cell>
          <cell r="D64">
            <v>13221.890000000001</v>
          </cell>
          <cell r="E64">
            <v>1802784.1900000002</v>
          </cell>
          <cell r="F64">
            <v>2008206</v>
          </cell>
          <cell r="G64">
            <v>62336</v>
          </cell>
          <cell r="H64">
            <v>1945870</v>
          </cell>
          <cell r="I64">
            <v>1802784.1900000002</v>
          </cell>
          <cell r="J64">
            <v>-143085.80999999982</v>
          </cell>
          <cell r="K64">
            <v>-62336.230000000804</v>
          </cell>
          <cell r="L64">
            <v>0</v>
          </cell>
          <cell r="M64">
            <v>-205422.04000000062</v>
          </cell>
          <cell r="O64">
            <v>-143085.80999999982</v>
          </cell>
          <cell r="P64">
            <v>0</v>
          </cell>
          <cell r="Q64">
            <v>-62336.230000000804</v>
          </cell>
          <cell r="R64">
            <v>0</v>
          </cell>
          <cell r="S64">
            <v>0</v>
          </cell>
          <cell r="T64">
            <v>-205422.04000000062</v>
          </cell>
          <cell r="U64">
            <v>0</v>
          </cell>
          <cell r="V64">
            <v>205422</v>
          </cell>
        </row>
        <row r="65">
          <cell r="A65">
            <v>2293</v>
          </cell>
          <cell r="B65" t="str">
            <v>First</v>
          </cell>
          <cell r="C65">
            <v>319257.74000000005</v>
          </cell>
          <cell r="D65">
            <v>1762.72</v>
          </cell>
          <cell r="E65">
            <v>321020.46000000002</v>
          </cell>
          <cell r="F65">
            <v>348769</v>
          </cell>
          <cell r="G65">
            <v>30818</v>
          </cell>
          <cell r="H65">
            <v>317951</v>
          </cell>
          <cell r="I65">
            <v>321020.46000000002</v>
          </cell>
          <cell r="J65">
            <v>3069.460000000021</v>
          </cell>
          <cell r="K65">
            <v>-30818.479999999952</v>
          </cell>
          <cell r="L65">
            <v>0</v>
          </cell>
          <cell r="M65">
            <v>-27749.019999999931</v>
          </cell>
          <cell r="O65">
            <v>0</v>
          </cell>
          <cell r="P65">
            <v>3069.460000000021</v>
          </cell>
          <cell r="Q65">
            <v>-30818.479999999952</v>
          </cell>
          <cell r="R65">
            <v>0</v>
          </cell>
          <cell r="S65">
            <v>0</v>
          </cell>
          <cell r="T65">
            <v>-27749.019999999931</v>
          </cell>
          <cell r="U65">
            <v>0</v>
          </cell>
          <cell r="V65">
            <v>27749</v>
          </cell>
        </row>
        <row r="66">
          <cell r="A66">
            <v>2297</v>
          </cell>
          <cell r="B66" t="str">
            <v>Excluded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>
            <v>2299</v>
          </cell>
          <cell r="B67" t="str">
            <v>First</v>
          </cell>
          <cell r="C67">
            <v>1469790.399999999</v>
          </cell>
          <cell r="D67">
            <v>10033.950000000003</v>
          </cell>
          <cell r="E67">
            <v>1479824.3499999989</v>
          </cell>
          <cell r="F67">
            <v>1423897</v>
          </cell>
          <cell r="G67">
            <v>15163</v>
          </cell>
          <cell r="H67">
            <v>1408734</v>
          </cell>
          <cell r="I67">
            <v>1479824.3499999989</v>
          </cell>
          <cell r="J67">
            <v>71090.349999998929</v>
          </cell>
          <cell r="K67">
            <v>-15163.180000000018</v>
          </cell>
          <cell r="L67">
            <v>0</v>
          </cell>
          <cell r="M67">
            <v>55927.169999998907</v>
          </cell>
          <cell r="O67">
            <v>0</v>
          </cell>
          <cell r="P67">
            <v>71090.349999998929</v>
          </cell>
          <cell r="Q67">
            <v>-15163.180000000018</v>
          </cell>
          <cell r="R67">
            <v>0</v>
          </cell>
          <cell r="S67">
            <v>0</v>
          </cell>
          <cell r="T67">
            <v>0</v>
          </cell>
          <cell r="U67">
            <v>55927.169999998907</v>
          </cell>
          <cell r="V67">
            <v>-55927</v>
          </cell>
        </row>
        <row r="68">
          <cell r="A68">
            <v>2323</v>
          </cell>
          <cell r="B68" t="str">
            <v>First</v>
          </cell>
          <cell r="C68">
            <v>1173889.8500000006</v>
          </cell>
          <cell r="D68">
            <v>7232.43</v>
          </cell>
          <cell r="E68">
            <v>1181122.2800000005</v>
          </cell>
          <cell r="F68">
            <v>1244747</v>
          </cell>
          <cell r="G68">
            <v>60530</v>
          </cell>
          <cell r="H68">
            <v>1184217</v>
          </cell>
          <cell r="I68">
            <v>1181122.2800000005</v>
          </cell>
          <cell r="J68">
            <v>-3094.7199999995064</v>
          </cell>
          <cell r="K68">
            <v>-60530.139999999257</v>
          </cell>
          <cell r="L68">
            <v>0</v>
          </cell>
          <cell r="M68">
            <v>-63624.859999998764</v>
          </cell>
          <cell r="O68">
            <v>-3094.7199999995064</v>
          </cell>
          <cell r="P68">
            <v>0</v>
          </cell>
          <cell r="Q68">
            <v>-60530.139999999257</v>
          </cell>
          <cell r="R68">
            <v>0</v>
          </cell>
          <cell r="S68">
            <v>0</v>
          </cell>
          <cell r="T68">
            <v>-63624.859999998764</v>
          </cell>
          <cell r="U68">
            <v>0</v>
          </cell>
          <cell r="V68">
            <v>63625</v>
          </cell>
        </row>
        <row r="69">
          <cell r="A69">
            <v>2325</v>
          </cell>
          <cell r="B69" t="str">
            <v>First</v>
          </cell>
          <cell r="C69">
            <v>365377.64999999991</v>
          </cell>
          <cell r="D69">
            <v>10953.99</v>
          </cell>
          <cell r="E69">
            <v>376331.6399999999</v>
          </cell>
          <cell r="F69">
            <v>465923</v>
          </cell>
          <cell r="G69">
            <v>71950</v>
          </cell>
          <cell r="H69">
            <v>393973</v>
          </cell>
          <cell r="I69">
            <v>376331.6399999999</v>
          </cell>
          <cell r="J69">
            <v>-17641.360000000102</v>
          </cell>
          <cell r="K69">
            <v>-71949.930000000124</v>
          </cell>
          <cell r="L69">
            <v>0</v>
          </cell>
          <cell r="M69">
            <v>-89591.290000000226</v>
          </cell>
          <cell r="O69">
            <v>-17641.360000000102</v>
          </cell>
          <cell r="P69">
            <v>0</v>
          </cell>
          <cell r="Q69">
            <v>-71949.930000000124</v>
          </cell>
          <cell r="R69">
            <v>0</v>
          </cell>
          <cell r="S69">
            <v>0</v>
          </cell>
          <cell r="T69">
            <v>-89591.290000000226</v>
          </cell>
          <cell r="U69">
            <v>0</v>
          </cell>
          <cell r="V69">
            <v>89591</v>
          </cell>
        </row>
        <row r="70">
          <cell r="A70">
            <v>2354</v>
          </cell>
          <cell r="B70" t="str">
            <v>First</v>
          </cell>
          <cell r="C70">
            <v>1052751.9500000007</v>
          </cell>
          <cell r="D70">
            <v>5299.8200000000006</v>
          </cell>
          <cell r="E70">
            <v>1058051.7700000007</v>
          </cell>
          <cell r="F70">
            <v>1075521</v>
          </cell>
          <cell r="G70">
            <v>-13106</v>
          </cell>
          <cell r="H70">
            <v>1088627</v>
          </cell>
          <cell r="I70">
            <v>1058051.7700000007</v>
          </cell>
          <cell r="J70">
            <v>-30575.229999999283</v>
          </cell>
          <cell r="K70">
            <v>13105.970000000234</v>
          </cell>
          <cell r="L70">
            <v>0</v>
          </cell>
          <cell r="M70">
            <v>-17469.259999999049</v>
          </cell>
          <cell r="O70">
            <v>-30575.229999999283</v>
          </cell>
          <cell r="P70">
            <v>0</v>
          </cell>
          <cell r="Q70">
            <v>0</v>
          </cell>
          <cell r="R70">
            <v>13105.970000000234</v>
          </cell>
          <cell r="S70">
            <v>0</v>
          </cell>
          <cell r="T70">
            <v>-17469.259999999049</v>
          </cell>
          <cell r="U70">
            <v>0</v>
          </cell>
          <cell r="V70">
            <v>17469</v>
          </cell>
        </row>
        <row r="71">
          <cell r="A71">
            <v>2360</v>
          </cell>
          <cell r="B71" t="str">
            <v>First</v>
          </cell>
          <cell r="C71">
            <v>624565.0199999999</v>
          </cell>
          <cell r="D71">
            <v>32132.649999999998</v>
          </cell>
          <cell r="E71">
            <v>656697.66999999993</v>
          </cell>
          <cell r="F71">
            <v>708334</v>
          </cell>
          <cell r="G71">
            <v>38473</v>
          </cell>
          <cell r="H71">
            <v>669861</v>
          </cell>
          <cell r="I71">
            <v>656697.66999999993</v>
          </cell>
          <cell r="J71">
            <v>-13163.330000000075</v>
          </cell>
          <cell r="K71">
            <v>-38472.559999999889</v>
          </cell>
          <cell r="L71">
            <v>0</v>
          </cell>
          <cell r="M71">
            <v>-51635.889999999963</v>
          </cell>
          <cell r="O71">
            <v>-13163.330000000075</v>
          </cell>
          <cell r="P71">
            <v>0</v>
          </cell>
          <cell r="Q71">
            <v>-38472.559999999889</v>
          </cell>
          <cell r="R71">
            <v>0</v>
          </cell>
          <cell r="S71">
            <v>0</v>
          </cell>
          <cell r="T71">
            <v>-51635.889999999963</v>
          </cell>
          <cell r="U71">
            <v>0</v>
          </cell>
          <cell r="V71">
            <v>51636</v>
          </cell>
        </row>
        <row r="72">
          <cell r="A72">
            <v>2370</v>
          </cell>
          <cell r="B72" t="str">
            <v>First</v>
          </cell>
          <cell r="C72">
            <v>556189.39000000025</v>
          </cell>
          <cell r="D72">
            <v>4987.2599999999993</v>
          </cell>
          <cell r="E72">
            <v>561176.65000000026</v>
          </cell>
          <cell r="F72">
            <v>578561</v>
          </cell>
          <cell r="G72">
            <v>36555</v>
          </cell>
          <cell r="H72">
            <v>542006</v>
          </cell>
          <cell r="I72">
            <v>561176.65000000026</v>
          </cell>
          <cell r="J72">
            <v>19170.650000000256</v>
          </cell>
          <cell r="K72">
            <v>-36555.109999999506</v>
          </cell>
          <cell r="L72">
            <v>0</v>
          </cell>
          <cell r="M72">
            <v>-17384.45999999925</v>
          </cell>
          <cell r="O72">
            <v>0</v>
          </cell>
          <cell r="P72">
            <v>19170.650000000256</v>
          </cell>
          <cell r="Q72">
            <v>-36555.109999999506</v>
          </cell>
          <cell r="R72">
            <v>0</v>
          </cell>
          <cell r="S72">
            <v>0</v>
          </cell>
          <cell r="T72">
            <v>-17384.45999999925</v>
          </cell>
          <cell r="U72">
            <v>0</v>
          </cell>
          <cell r="V72">
            <v>17384</v>
          </cell>
        </row>
        <row r="73">
          <cell r="A73">
            <v>2372</v>
          </cell>
          <cell r="B73" t="str">
            <v>First</v>
          </cell>
          <cell r="C73">
            <v>343326.7000000003</v>
          </cell>
          <cell r="D73">
            <v>3633.4400000000005</v>
          </cell>
          <cell r="E73">
            <v>346960.14000000031</v>
          </cell>
          <cell r="F73">
            <v>388679</v>
          </cell>
          <cell r="G73">
            <v>37442</v>
          </cell>
          <cell r="H73">
            <v>351237</v>
          </cell>
          <cell r="I73">
            <v>346960.14000000031</v>
          </cell>
          <cell r="J73">
            <v>-4276.859999999695</v>
          </cell>
          <cell r="K73">
            <v>-37441.989999999918</v>
          </cell>
          <cell r="L73">
            <v>0</v>
          </cell>
          <cell r="M73">
            <v>-41718.849999999613</v>
          </cell>
          <cell r="O73">
            <v>-4276.859999999695</v>
          </cell>
          <cell r="P73">
            <v>0</v>
          </cell>
          <cell r="Q73">
            <v>-37441.989999999918</v>
          </cell>
          <cell r="R73">
            <v>0</v>
          </cell>
          <cell r="S73">
            <v>0</v>
          </cell>
          <cell r="T73">
            <v>-41718.849999999613</v>
          </cell>
          <cell r="U73">
            <v>0</v>
          </cell>
          <cell r="V73">
            <v>41719</v>
          </cell>
        </row>
        <row r="74">
          <cell r="A74">
            <v>2376</v>
          </cell>
          <cell r="B74" t="str">
            <v>First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>
            <v>2385</v>
          </cell>
          <cell r="B75" t="str">
            <v>Excluded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>
            <v>2397</v>
          </cell>
          <cell r="B76" t="str">
            <v>First</v>
          </cell>
          <cell r="C76">
            <v>1502187.0199999996</v>
          </cell>
          <cell r="D76">
            <v>13100.849999999999</v>
          </cell>
          <cell r="E76">
            <v>1515287.8699999996</v>
          </cell>
          <cell r="F76">
            <v>1772989</v>
          </cell>
          <cell r="G76">
            <v>166364</v>
          </cell>
          <cell r="H76">
            <v>1606625</v>
          </cell>
          <cell r="I76">
            <v>1515287.8699999996</v>
          </cell>
          <cell r="J76">
            <v>-91337.130000000354</v>
          </cell>
          <cell r="K76">
            <v>-166363.53999999972</v>
          </cell>
          <cell r="L76">
            <v>0</v>
          </cell>
          <cell r="M76">
            <v>-257700.67000000007</v>
          </cell>
          <cell r="O76">
            <v>-91337.130000000354</v>
          </cell>
          <cell r="P76">
            <v>0</v>
          </cell>
          <cell r="Q76">
            <v>-166363.53999999972</v>
          </cell>
          <cell r="R76">
            <v>0</v>
          </cell>
          <cell r="S76">
            <v>0</v>
          </cell>
          <cell r="T76">
            <v>-257700.67000000007</v>
          </cell>
          <cell r="U76">
            <v>0</v>
          </cell>
          <cell r="V76">
            <v>257701</v>
          </cell>
        </row>
        <row r="77">
          <cell r="A77">
            <v>2398</v>
          </cell>
          <cell r="B77" t="str">
            <v>First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A78">
            <v>2404</v>
          </cell>
          <cell r="B78" t="str">
            <v>Excluded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>
            <v>2405</v>
          </cell>
          <cell r="B79" t="str">
            <v>First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>
            <v>2407</v>
          </cell>
          <cell r="B80" t="str">
            <v>First</v>
          </cell>
          <cell r="C80">
            <v>1138034.1600000013</v>
          </cell>
          <cell r="D80">
            <v>5835.7900000000009</v>
          </cell>
          <cell r="E80">
            <v>1143869.9500000014</v>
          </cell>
          <cell r="F80">
            <v>1195247</v>
          </cell>
          <cell r="G80">
            <v>25477</v>
          </cell>
          <cell r="H80">
            <v>1169770</v>
          </cell>
          <cell r="I80">
            <v>1143869.9500000014</v>
          </cell>
          <cell r="J80">
            <v>-25900.04999999865</v>
          </cell>
          <cell r="K80">
            <v>-25476.72999999969</v>
          </cell>
          <cell r="L80">
            <v>0</v>
          </cell>
          <cell r="M80">
            <v>-51376.77999999834</v>
          </cell>
          <cell r="O80">
            <v>-25900.04999999865</v>
          </cell>
          <cell r="P80">
            <v>0</v>
          </cell>
          <cell r="Q80">
            <v>-25476.72999999969</v>
          </cell>
          <cell r="R80">
            <v>0</v>
          </cell>
          <cell r="S80">
            <v>0</v>
          </cell>
          <cell r="T80">
            <v>-51376.77999999834</v>
          </cell>
          <cell r="U80">
            <v>0</v>
          </cell>
          <cell r="V80">
            <v>51377</v>
          </cell>
        </row>
        <row r="81">
          <cell r="A81">
            <v>2415</v>
          </cell>
          <cell r="B81" t="str">
            <v>First</v>
          </cell>
          <cell r="C81">
            <v>1700756.9300000002</v>
          </cell>
          <cell r="D81">
            <v>7834.3599999999988</v>
          </cell>
          <cell r="E81">
            <v>1708591.2900000003</v>
          </cell>
          <cell r="F81">
            <v>1774243</v>
          </cell>
          <cell r="G81">
            <v>72722</v>
          </cell>
          <cell r="H81">
            <v>1701521</v>
          </cell>
          <cell r="I81">
            <v>1708591.2900000003</v>
          </cell>
          <cell r="J81">
            <v>7070.2900000002701</v>
          </cell>
          <cell r="K81">
            <v>-72722.249999998865</v>
          </cell>
          <cell r="L81">
            <v>0</v>
          </cell>
          <cell r="M81">
            <v>-65651.959999998595</v>
          </cell>
          <cell r="O81">
            <v>0</v>
          </cell>
          <cell r="P81">
            <v>7070.2900000002701</v>
          </cell>
          <cell r="Q81">
            <v>-72722.249999998865</v>
          </cell>
          <cell r="R81">
            <v>0</v>
          </cell>
          <cell r="S81">
            <v>0</v>
          </cell>
          <cell r="T81">
            <v>-65651.959999998595</v>
          </cell>
          <cell r="U81">
            <v>0</v>
          </cell>
          <cell r="V81">
            <v>65652</v>
          </cell>
        </row>
        <row r="82">
          <cell r="A82">
            <v>2417</v>
          </cell>
          <cell r="B82" t="str">
            <v>First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>
            <v>2420</v>
          </cell>
          <cell r="B83" t="str">
            <v>Excluded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>
            <v>2428</v>
          </cell>
          <cell r="B84" t="str">
            <v>Excluded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2441</v>
          </cell>
          <cell r="B85" t="str">
            <v>Excluded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>
            <v>2525</v>
          </cell>
          <cell r="B86" t="str">
            <v>First</v>
          </cell>
          <cell r="C86">
            <v>378956.69999999995</v>
          </cell>
          <cell r="D86">
            <v>2112.15</v>
          </cell>
          <cell r="E86">
            <v>381068.85</v>
          </cell>
          <cell r="F86">
            <v>379169</v>
          </cell>
          <cell r="G86">
            <v>-19462</v>
          </cell>
          <cell r="H86">
            <v>398631</v>
          </cell>
          <cell r="I86">
            <v>381068.85</v>
          </cell>
          <cell r="J86">
            <v>-17562.150000000023</v>
          </cell>
          <cell r="K86">
            <v>19461.639999999978</v>
          </cell>
          <cell r="L86">
            <v>0</v>
          </cell>
          <cell r="M86">
            <v>1899.4899999999543</v>
          </cell>
          <cell r="O86">
            <v>-17562.150000000023</v>
          </cell>
          <cell r="P86">
            <v>0</v>
          </cell>
          <cell r="Q86">
            <v>0</v>
          </cell>
          <cell r="R86">
            <v>19461.639999999978</v>
          </cell>
          <cell r="S86">
            <v>0</v>
          </cell>
          <cell r="T86">
            <v>0</v>
          </cell>
          <cell r="U86">
            <v>1899.4899999999543</v>
          </cell>
          <cell r="V86">
            <v>-1899</v>
          </cell>
        </row>
        <row r="87">
          <cell r="A87">
            <v>2526</v>
          </cell>
          <cell r="B87" t="str">
            <v>First</v>
          </cell>
          <cell r="C87">
            <v>1428420.030000001</v>
          </cell>
          <cell r="D87">
            <v>7411.27</v>
          </cell>
          <cell r="E87">
            <v>1435831.300000001</v>
          </cell>
          <cell r="F87">
            <v>1434489</v>
          </cell>
          <cell r="G87">
            <v>-15753</v>
          </cell>
          <cell r="H87">
            <v>1450242</v>
          </cell>
          <cell r="I87">
            <v>1435831.300000001</v>
          </cell>
          <cell r="J87">
            <v>-14410.699999999022</v>
          </cell>
          <cell r="K87">
            <v>15752.690000000503</v>
          </cell>
          <cell r="L87">
            <v>0</v>
          </cell>
          <cell r="M87">
            <v>1341.9900000014804</v>
          </cell>
          <cell r="O87">
            <v>-14410.699999999022</v>
          </cell>
          <cell r="P87">
            <v>0</v>
          </cell>
          <cell r="Q87">
            <v>0</v>
          </cell>
          <cell r="R87">
            <v>15752.690000000503</v>
          </cell>
          <cell r="S87">
            <v>0</v>
          </cell>
          <cell r="T87">
            <v>0</v>
          </cell>
          <cell r="U87">
            <v>1341.9900000014804</v>
          </cell>
          <cell r="V87">
            <v>-1342</v>
          </cell>
        </row>
        <row r="88">
          <cell r="A88">
            <v>2527</v>
          </cell>
          <cell r="B88" t="str">
            <v>First</v>
          </cell>
          <cell r="C88">
            <v>1417043.0499999998</v>
          </cell>
          <cell r="D88">
            <v>4593.5199999999995</v>
          </cell>
          <cell r="E88">
            <v>1421636.5699999998</v>
          </cell>
          <cell r="F88">
            <v>1581617</v>
          </cell>
          <cell r="G88">
            <v>123547</v>
          </cell>
          <cell r="H88">
            <v>1458070</v>
          </cell>
          <cell r="I88">
            <v>1421636.5699999998</v>
          </cell>
          <cell r="J88">
            <v>-36433.430000000168</v>
          </cell>
          <cell r="K88">
            <v>-123547.04999999973</v>
          </cell>
          <cell r="L88">
            <v>0</v>
          </cell>
          <cell r="M88">
            <v>-159980.47999999989</v>
          </cell>
          <cell r="O88">
            <v>-36433.430000000168</v>
          </cell>
          <cell r="P88">
            <v>0</v>
          </cell>
          <cell r="Q88">
            <v>-123547.04999999973</v>
          </cell>
          <cell r="R88">
            <v>0</v>
          </cell>
          <cell r="S88">
            <v>0</v>
          </cell>
          <cell r="T88">
            <v>-159980.47999999989</v>
          </cell>
          <cell r="U88">
            <v>0</v>
          </cell>
          <cell r="V88">
            <v>159980</v>
          </cell>
        </row>
        <row r="89">
          <cell r="A89">
            <v>2529</v>
          </cell>
          <cell r="B89" t="str">
            <v>First</v>
          </cell>
          <cell r="C89">
            <v>1678498.8100000005</v>
          </cell>
          <cell r="D89">
            <v>4530.5199999999995</v>
          </cell>
          <cell r="E89">
            <v>1683029.3300000005</v>
          </cell>
          <cell r="F89">
            <v>2040444</v>
          </cell>
          <cell r="G89">
            <v>368096</v>
          </cell>
          <cell r="H89">
            <v>1672348</v>
          </cell>
          <cell r="I89">
            <v>1683029.3300000005</v>
          </cell>
          <cell r="J89">
            <v>10681.33000000054</v>
          </cell>
          <cell r="K89">
            <v>-368095.64999999909</v>
          </cell>
          <cell r="L89">
            <v>0</v>
          </cell>
          <cell r="M89">
            <v>-357414.31999999855</v>
          </cell>
          <cell r="O89">
            <v>0</v>
          </cell>
          <cell r="P89">
            <v>10681.33000000054</v>
          </cell>
          <cell r="Q89">
            <v>-368095.64999999909</v>
          </cell>
          <cell r="R89">
            <v>0</v>
          </cell>
          <cell r="S89">
            <v>0</v>
          </cell>
          <cell r="T89">
            <v>-357414.31999999855</v>
          </cell>
          <cell r="U89">
            <v>0</v>
          </cell>
          <cell r="V89">
            <v>357414</v>
          </cell>
        </row>
        <row r="90">
          <cell r="A90">
            <v>2530</v>
          </cell>
          <cell r="B90" t="str">
            <v>First</v>
          </cell>
          <cell r="C90">
            <v>1166561.3099999996</v>
          </cell>
          <cell r="D90">
            <v>4772.8</v>
          </cell>
          <cell r="E90">
            <v>1171334.1099999996</v>
          </cell>
          <cell r="F90">
            <v>1209015</v>
          </cell>
          <cell r="G90">
            <v>18344</v>
          </cell>
          <cell r="H90">
            <v>1190671</v>
          </cell>
          <cell r="I90">
            <v>1171334.1099999996</v>
          </cell>
          <cell r="J90">
            <v>-19336.890000000363</v>
          </cell>
          <cell r="K90">
            <v>-18343.940000000792</v>
          </cell>
          <cell r="L90">
            <v>0</v>
          </cell>
          <cell r="M90">
            <v>-37680.830000001151</v>
          </cell>
          <cell r="O90">
            <v>-19336.890000000363</v>
          </cell>
          <cell r="P90">
            <v>0</v>
          </cell>
          <cell r="Q90">
            <v>-18343.940000000792</v>
          </cell>
          <cell r="R90">
            <v>0</v>
          </cell>
          <cell r="S90">
            <v>0</v>
          </cell>
          <cell r="T90">
            <v>-37680.830000001151</v>
          </cell>
          <cell r="U90">
            <v>0</v>
          </cell>
          <cell r="V90">
            <v>37681</v>
          </cell>
        </row>
        <row r="91">
          <cell r="A91">
            <v>2531</v>
          </cell>
          <cell r="B91" t="str">
            <v>Trust - Ashington</v>
          </cell>
          <cell r="C91">
            <v>2423045.3100000019</v>
          </cell>
          <cell r="D91">
            <v>7033.12</v>
          </cell>
          <cell r="E91">
            <v>2430078.430000002</v>
          </cell>
          <cell r="F91">
            <v>2510795</v>
          </cell>
          <cell r="G91">
            <v>30661</v>
          </cell>
          <cell r="H91">
            <v>2480134</v>
          </cell>
          <cell r="I91">
            <v>2430078.430000002</v>
          </cell>
          <cell r="J91">
            <v>-50055.56999999797</v>
          </cell>
          <cell r="K91">
            <v>-30660.580000000948</v>
          </cell>
          <cell r="L91">
            <v>0</v>
          </cell>
          <cell r="M91">
            <v>-80716.149999998917</v>
          </cell>
          <cell r="O91">
            <v>-50055.56999999797</v>
          </cell>
          <cell r="P91">
            <v>0</v>
          </cell>
          <cell r="Q91">
            <v>-30660.580000000948</v>
          </cell>
          <cell r="R91">
            <v>0</v>
          </cell>
          <cell r="S91">
            <v>0</v>
          </cell>
          <cell r="T91">
            <v>-80716.149999998917</v>
          </cell>
          <cell r="U91">
            <v>0</v>
          </cell>
          <cell r="V91">
            <v>80716</v>
          </cell>
        </row>
        <row r="92">
          <cell r="A92">
            <v>3001</v>
          </cell>
          <cell r="B92" t="str">
            <v>First</v>
          </cell>
          <cell r="C92">
            <v>148018.41000000003</v>
          </cell>
          <cell r="D92">
            <v>983.99</v>
          </cell>
          <cell r="E92">
            <v>149002.40000000002</v>
          </cell>
          <cell r="F92">
            <v>163480</v>
          </cell>
          <cell r="G92">
            <v>12949</v>
          </cell>
          <cell r="H92">
            <v>150531</v>
          </cell>
          <cell r="I92">
            <v>149002.40000000002</v>
          </cell>
          <cell r="J92">
            <v>-1528.5999999999767</v>
          </cell>
          <cell r="K92">
            <v>-12949.159999999918</v>
          </cell>
          <cell r="L92">
            <v>0</v>
          </cell>
          <cell r="M92">
            <v>-14477.759999999895</v>
          </cell>
          <cell r="O92">
            <v>-1528.5999999999767</v>
          </cell>
          <cell r="P92">
            <v>0</v>
          </cell>
          <cell r="Q92">
            <v>-12949.159999999918</v>
          </cell>
          <cell r="R92">
            <v>0</v>
          </cell>
          <cell r="S92">
            <v>0</v>
          </cell>
          <cell r="T92">
            <v>-14477.759999999895</v>
          </cell>
          <cell r="U92">
            <v>0</v>
          </cell>
          <cell r="V92">
            <v>14478</v>
          </cell>
        </row>
        <row r="93">
          <cell r="A93">
            <v>3046</v>
          </cell>
          <cell r="B93" t="str">
            <v>First</v>
          </cell>
          <cell r="C93">
            <v>465169.68999999942</v>
          </cell>
          <cell r="D93">
            <v>5306.420000000001</v>
          </cell>
          <cell r="E93">
            <v>470476.1099999994</v>
          </cell>
          <cell r="F93">
            <v>488732</v>
          </cell>
          <cell r="G93">
            <v>12990</v>
          </cell>
          <cell r="H93">
            <v>475742</v>
          </cell>
          <cell r="I93">
            <v>470476.1099999994</v>
          </cell>
          <cell r="J93">
            <v>-5265.890000000596</v>
          </cell>
          <cell r="K93">
            <v>-12990.14999999998</v>
          </cell>
          <cell r="L93">
            <v>0</v>
          </cell>
          <cell r="M93">
            <v>-18256.040000000576</v>
          </cell>
          <cell r="O93">
            <v>-5265.890000000596</v>
          </cell>
          <cell r="P93">
            <v>0</v>
          </cell>
          <cell r="Q93">
            <v>-12990.14999999998</v>
          </cell>
          <cell r="R93">
            <v>0</v>
          </cell>
          <cell r="S93">
            <v>0</v>
          </cell>
          <cell r="T93">
            <v>-18256.040000000576</v>
          </cell>
          <cell r="U93">
            <v>0</v>
          </cell>
          <cell r="V93">
            <v>18256</v>
          </cell>
        </row>
        <row r="94">
          <cell r="A94">
            <v>3065</v>
          </cell>
          <cell r="B94" t="str">
            <v>First</v>
          </cell>
          <cell r="C94">
            <v>219774.95000000004</v>
          </cell>
          <cell r="D94">
            <v>614.16999999999996</v>
          </cell>
          <cell r="E94">
            <v>220389.12000000005</v>
          </cell>
          <cell r="F94">
            <v>221183</v>
          </cell>
          <cell r="G94">
            <v>16399</v>
          </cell>
          <cell r="H94">
            <v>204784</v>
          </cell>
          <cell r="I94">
            <v>220389.12000000005</v>
          </cell>
          <cell r="J94">
            <v>15605.120000000054</v>
          </cell>
          <cell r="K94">
            <v>-16398.719999999907</v>
          </cell>
          <cell r="L94">
            <v>0</v>
          </cell>
          <cell r="M94">
            <v>-793.59999999985303</v>
          </cell>
          <cell r="O94">
            <v>0</v>
          </cell>
          <cell r="P94">
            <v>15605.120000000054</v>
          </cell>
          <cell r="Q94">
            <v>-16398.719999999907</v>
          </cell>
          <cell r="R94">
            <v>0</v>
          </cell>
          <cell r="S94">
            <v>0</v>
          </cell>
          <cell r="T94">
            <v>-793.59999999985303</v>
          </cell>
          <cell r="U94">
            <v>0</v>
          </cell>
          <cell r="V94">
            <v>794</v>
          </cell>
        </row>
        <row r="95">
          <cell r="A95">
            <v>3095</v>
          </cell>
          <cell r="B95" t="str">
            <v>First</v>
          </cell>
          <cell r="C95">
            <v>292325.36999999988</v>
          </cell>
          <cell r="D95">
            <v>2948.59</v>
          </cell>
          <cell r="E95">
            <v>295273.9599999999</v>
          </cell>
          <cell r="F95">
            <v>331532</v>
          </cell>
          <cell r="G95">
            <v>35188</v>
          </cell>
          <cell r="H95">
            <v>296344</v>
          </cell>
          <cell r="I95">
            <v>295273.9599999999</v>
          </cell>
          <cell r="J95">
            <v>-1070.0400000000955</v>
          </cell>
          <cell r="K95">
            <v>-35188.320000000138</v>
          </cell>
          <cell r="L95">
            <v>0</v>
          </cell>
          <cell r="M95">
            <v>-36258.360000000233</v>
          </cell>
          <cell r="O95">
            <v>-1070.0400000000955</v>
          </cell>
          <cell r="P95">
            <v>0</v>
          </cell>
          <cell r="Q95">
            <v>-35188.320000000138</v>
          </cell>
          <cell r="R95">
            <v>0</v>
          </cell>
          <cell r="S95">
            <v>0</v>
          </cell>
          <cell r="T95">
            <v>-36258.360000000233</v>
          </cell>
          <cell r="U95">
            <v>0</v>
          </cell>
          <cell r="V95">
            <v>36258</v>
          </cell>
        </row>
        <row r="96">
          <cell r="A96">
            <v>3129</v>
          </cell>
          <cell r="B96" t="str">
            <v>First</v>
          </cell>
          <cell r="C96">
            <v>553808.84000000008</v>
          </cell>
          <cell r="D96">
            <v>2548.5600000000004</v>
          </cell>
          <cell r="E96">
            <v>556357.40000000014</v>
          </cell>
          <cell r="F96">
            <v>555736</v>
          </cell>
          <cell r="G96">
            <v>17727</v>
          </cell>
          <cell r="H96">
            <v>538009</v>
          </cell>
          <cell r="I96">
            <v>556357.40000000014</v>
          </cell>
          <cell r="J96">
            <v>18348.40000000014</v>
          </cell>
          <cell r="K96">
            <v>-17727.12000000025</v>
          </cell>
          <cell r="L96">
            <v>0</v>
          </cell>
          <cell r="M96">
            <v>621.2799999998897</v>
          </cell>
          <cell r="O96">
            <v>0</v>
          </cell>
          <cell r="P96">
            <v>18348.40000000014</v>
          </cell>
          <cell r="Q96">
            <v>-17727.12000000025</v>
          </cell>
          <cell r="R96">
            <v>0</v>
          </cell>
          <cell r="S96">
            <v>0</v>
          </cell>
          <cell r="T96">
            <v>0</v>
          </cell>
          <cell r="U96">
            <v>621.2799999998897</v>
          </cell>
          <cell r="V96">
            <v>-621</v>
          </cell>
        </row>
        <row r="97">
          <cell r="A97">
            <v>3133</v>
          </cell>
          <cell r="B97" t="str">
            <v>First</v>
          </cell>
          <cell r="C97">
            <v>524643</v>
          </cell>
          <cell r="D97">
            <v>3389.8</v>
          </cell>
          <cell r="E97">
            <v>528032.80000000005</v>
          </cell>
          <cell r="F97">
            <v>507774</v>
          </cell>
          <cell r="G97">
            <v>8597</v>
          </cell>
          <cell r="H97">
            <v>499177</v>
          </cell>
          <cell r="I97">
            <v>528032.80000000005</v>
          </cell>
          <cell r="J97">
            <v>28855.800000000047</v>
          </cell>
          <cell r="K97">
            <v>-8597.210000000181</v>
          </cell>
          <cell r="L97">
            <v>0</v>
          </cell>
          <cell r="M97">
            <v>20258.589999999866</v>
          </cell>
          <cell r="O97">
            <v>0</v>
          </cell>
          <cell r="P97">
            <v>28855.800000000047</v>
          </cell>
          <cell r="Q97">
            <v>-8597.210000000181</v>
          </cell>
          <cell r="R97">
            <v>0</v>
          </cell>
          <cell r="S97">
            <v>0</v>
          </cell>
          <cell r="T97">
            <v>0</v>
          </cell>
          <cell r="U97">
            <v>20258.589999999866</v>
          </cell>
          <cell r="V97">
            <v>-20259</v>
          </cell>
        </row>
        <row r="98">
          <cell r="A98">
            <v>3135</v>
          </cell>
          <cell r="B98" t="str">
            <v>First</v>
          </cell>
          <cell r="C98">
            <v>236919.41000000003</v>
          </cell>
          <cell r="D98">
            <v>1221.43</v>
          </cell>
          <cell r="E98">
            <v>238140.84000000003</v>
          </cell>
          <cell r="F98">
            <v>255692</v>
          </cell>
          <cell r="G98">
            <v>11984</v>
          </cell>
          <cell r="H98">
            <v>243708</v>
          </cell>
          <cell r="I98">
            <v>238140.84000000003</v>
          </cell>
          <cell r="J98">
            <v>-5567.1599999999744</v>
          </cell>
          <cell r="K98">
            <v>-11984.010000000017</v>
          </cell>
          <cell r="L98">
            <v>0</v>
          </cell>
          <cell r="M98">
            <v>-17551.169999999991</v>
          </cell>
          <cell r="O98">
            <v>-5567.1599999999744</v>
          </cell>
          <cell r="P98">
            <v>0</v>
          </cell>
          <cell r="Q98">
            <v>-11984.010000000017</v>
          </cell>
          <cell r="R98">
            <v>0</v>
          </cell>
          <cell r="S98">
            <v>0</v>
          </cell>
          <cell r="T98">
            <v>-17551.169999999991</v>
          </cell>
          <cell r="U98">
            <v>0</v>
          </cell>
          <cell r="V98">
            <v>17551</v>
          </cell>
        </row>
        <row r="99">
          <cell r="A99">
            <v>3173</v>
          </cell>
          <cell r="B99" t="str">
            <v>First</v>
          </cell>
          <cell r="C99">
            <v>411814.14000000007</v>
          </cell>
          <cell r="D99">
            <v>4574.5</v>
          </cell>
          <cell r="E99">
            <v>416388.64000000007</v>
          </cell>
          <cell r="F99">
            <v>417101</v>
          </cell>
          <cell r="G99">
            <v>9338</v>
          </cell>
          <cell r="H99">
            <v>407763</v>
          </cell>
          <cell r="I99">
            <v>416388.64000000007</v>
          </cell>
          <cell r="J99">
            <v>8625.6400000000722</v>
          </cell>
          <cell r="K99">
            <v>-9338.0599999997557</v>
          </cell>
          <cell r="L99">
            <v>0</v>
          </cell>
          <cell r="M99">
            <v>-712.41999999968357</v>
          </cell>
          <cell r="O99">
            <v>0</v>
          </cell>
          <cell r="P99">
            <v>8625.6400000000722</v>
          </cell>
          <cell r="Q99">
            <v>-9338.0599999997557</v>
          </cell>
          <cell r="R99">
            <v>0</v>
          </cell>
          <cell r="S99">
            <v>0</v>
          </cell>
          <cell r="T99">
            <v>-712.41999999968357</v>
          </cell>
          <cell r="U99">
            <v>0</v>
          </cell>
          <cell r="V99">
            <v>712</v>
          </cell>
        </row>
        <row r="100">
          <cell r="A100">
            <v>3210</v>
          </cell>
          <cell r="B100" t="str">
            <v>First</v>
          </cell>
          <cell r="C100">
            <v>470005.25999999995</v>
          </cell>
          <cell r="D100">
            <v>2916.84</v>
          </cell>
          <cell r="E100">
            <v>472922.1</v>
          </cell>
          <cell r="F100">
            <v>521053</v>
          </cell>
          <cell r="G100">
            <v>24884</v>
          </cell>
          <cell r="H100">
            <v>496169</v>
          </cell>
          <cell r="I100">
            <v>472922.1</v>
          </cell>
          <cell r="J100">
            <v>-23246.900000000023</v>
          </cell>
          <cell r="K100">
            <v>-24883.870000000265</v>
          </cell>
          <cell r="L100">
            <v>0</v>
          </cell>
          <cell r="M100">
            <v>-48130.770000000288</v>
          </cell>
          <cell r="O100">
            <v>-23246.900000000023</v>
          </cell>
          <cell r="P100">
            <v>0</v>
          </cell>
          <cell r="Q100">
            <v>-24883.870000000265</v>
          </cell>
          <cell r="R100">
            <v>0</v>
          </cell>
          <cell r="S100">
            <v>0</v>
          </cell>
          <cell r="T100">
            <v>-48130.770000000288</v>
          </cell>
          <cell r="U100">
            <v>0</v>
          </cell>
          <cell r="V100">
            <v>48131</v>
          </cell>
        </row>
        <row r="101">
          <cell r="A101">
            <v>3264</v>
          </cell>
          <cell r="B101" t="str">
            <v>First</v>
          </cell>
          <cell r="C101">
            <v>244620.07999999996</v>
          </cell>
          <cell r="D101">
            <v>1669.04</v>
          </cell>
          <cell r="E101">
            <v>246289.11999999997</v>
          </cell>
          <cell r="F101">
            <v>286859</v>
          </cell>
          <cell r="G101">
            <v>10902</v>
          </cell>
          <cell r="H101">
            <v>275957</v>
          </cell>
          <cell r="I101">
            <v>246289.11999999997</v>
          </cell>
          <cell r="J101">
            <v>-29667.880000000034</v>
          </cell>
          <cell r="K101">
            <v>-10902.099999999986</v>
          </cell>
          <cell r="L101">
            <v>0</v>
          </cell>
          <cell r="M101">
            <v>-40569.980000000018</v>
          </cell>
          <cell r="O101">
            <v>-29667.880000000034</v>
          </cell>
          <cell r="P101">
            <v>0</v>
          </cell>
          <cell r="Q101">
            <v>-10902.099999999986</v>
          </cell>
          <cell r="R101">
            <v>0</v>
          </cell>
          <cell r="S101">
            <v>0</v>
          </cell>
          <cell r="T101">
            <v>-40569.980000000018</v>
          </cell>
          <cell r="U101">
            <v>0</v>
          </cell>
          <cell r="V101">
            <v>40570</v>
          </cell>
        </row>
        <row r="102">
          <cell r="A102">
            <v>3312</v>
          </cell>
          <cell r="B102" t="str">
            <v>First</v>
          </cell>
          <cell r="C102">
            <v>582517.96999999986</v>
          </cell>
          <cell r="D102">
            <v>3382.13</v>
          </cell>
          <cell r="E102">
            <v>585900.09999999986</v>
          </cell>
          <cell r="F102">
            <v>665524</v>
          </cell>
          <cell r="G102">
            <v>65544</v>
          </cell>
          <cell r="H102">
            <v>599980</v>
          </cell>
          <cell r="I102">
            <v>585900.09999999986</v>
          </cell>
          <cell r="J102">
            <v>-14079.90000000014</v>
          </cell>
          <cell r="K102">
            <v>-65543.660000000367</v>
          </cell>
          <cell r="L102">
            <v>0</v>
          </cell>
          <cell r="M102">
            <v>-79623.560000000507</v>
          </cell>
          <cell r="O102">
            <v>-14079.90000000014</v>
          </cell>
          <cell r="P102">
            <v>0</v>
          </cell>
          <cell r="Q102">
            <v>-65543.660000000367</v>
          </cell>
          <cell r="R102">
            <v>0</v>
          </cell>
          <cell r="S102">
            <v>0</v>
          </cell>
          <cell r="T102">
            <v>-79623.560000000507</v>
          </cell>
          <cell r="U102">
            <v>0</v>
          </cell>
          <cell r="V102">
            <v>79624</v>
          </cell>
        </row>
        <row r="103">
          <cell r="A103">
            <v>3333</v>
          </cell>
          <cell r="B103" t="str">
            <v>First</v>
          </cell>
          <cell r="C103">
            <v>1076563.4900000012</v>
          </cell>
          <cell r="D103">
            <v>7688.6100000000015</v>
          </cell>
          <cell r="E103">
            <v>1084252.1000000013</v>
          </cell>
          <cell r="F103">
            <v>1156094</v>
          </cell>
          <cell r="G103">
            <v>63129</v>
          </cell>
          <cell r="H103">
            <v>1092965</v>
          </cell>
          <cell r="I103">
            <v>1084252.1000000013</v>
          </cell>
          <cell r="J103">
            <v>-8712.8999999987427</v>
          </cell>
          <cell r="K103">
            <v>-63128.770000001343</v>
          </cell>
          <cell r="L103">
            <v>0</v>
          </cell>
          <cell r="M103">
            <v>-71841.670000000086</v>
          </cell>
          <cell r="O103">
            <v>-8712.8999999987427</v>
          </cell>
          <cell r="P103">
            <v>0</v>
          </cell>
          <cell r="Q103">
            <v>-63128.770000001343</v>
          </cell>
          <cell r="R103">
            <v>0</v>
          </cell>
          <cell r="S103">
            <v>0</v>
          </cell>
          <cell r="T103">
            <v>-71841.670000000086</v>
          </cell>
          <cell r="U103">
            <v>0</v>
          </cell>
          <cell r="V103">
            <v>71842</v>
          </cell>
        </row>
        <row r="104">
          <cell r="A104">
            <v>3346</v>
          </cell>
          <cell r="B104" t="str">
            <v>First</v>
          </cell>
          <cell r="C104">
            <v>595469.79</v>
          </cell>
          <cell r="D104">
            <v>4575.0200000000004</v>
          </cell>
          <cell r="E104">
            <v>600044.81000000006</v>
          </cell>
          <cell r="F104">
            <v>596794</v>
          </cell>
          <cell r="G104">
            <v>5063</v>
          </cell>
          <cell r="H104">
            <v>591731</v>
          </cell>
          <cell r="I104">
            <v>600044.81000000006</v>
          </cell>
          <cell r="J104">
            <v>8313.8100000000559</v>
          </cell>
          <cell r="K104">
            <v>-5062.7300000002697</v>
          </cell>
          <cell r="L104">
            <v>0</v>
          </cell>
          <cell r="M104">
            <v>3251.0799999997862</v>
          </cell>
          <cell r="O104">
            <v>0</v>
          </cell>
          <cell r="P104">
            <v>8313.8100000000559</v>
          </cell>
          <cell r="Q104">
            <v>-5062.7300000002697</v>
          </cell>
          <cell r="R104">
            <v>0</v>
          </cell>
          <cell r="S104">
            <v>0</v>
          </cell>
          <cell r="T104">
            <v>0</v>
          </cell>
          <cell r="U104">
            <v>3251.0799999997862</v>
          </cell>
          <cell r="V104">
            <v>-3251</v>
          </cell>
        </row>
        <row r="105">
          <cell r="A105">
            <v>3347</v>
          </cell>
          <cell r="B105" t="str">
            <v>First</v>
          </cell>
          <cell r="C105">
            <v>345743.98999999993</v>
          </cell>
          <cell r="D105">
            <v>1090.56</v>
          </cell>
          <cell r="E105">
            <v>346834.54999999993</v>
          </cell>
          <cell r="F105">
            <v>381632</v>
          </cell>
          <cell r="G105">
            <v>39788</v>
          </cell>
          <cell r="H105">
            <v>341844</v>
          </cell>
          <cell r="I105">
            <v>346834.54999999993</v>
          </cell>
          <cell r="J105">
            <v>4990.5499999999302</v>
          </cell>
          <cell r="K105">
            <v>-39788.019999999837</v>
          </cell>
          <cell r="L105">
            <v>0</v>
          </cell>
          <cell r="M105">
            <v>-34797.469999999907</v>
          </cell>
          <cell r="O105">
            <v>0</v>
          </cell>
          <cell r="P105">
            <v>4990.5499999999302</v>
          </cell>
          <cell r="Q105">
            <v>-39788.019999999837</v>
          </cell>
          <cell r="R105">
            <v>0</v>
          </cell>
          <cell r="S105">
            <v>0</v>
          </cell>
          <cell r="T105">
            <v>-34797.469999999907</v>
          </cell>
          <cell r="U105">
            <v>0</v>
          </cell>
          <cell r="V105">
            <v>34797</v>
          </cell>
        </row>
        <row r="106">
          <cell r="A106">
            <v>3349</v>
          </cell>
          <cell r="B106" t="str">
            <v>First</v>
          </cell>
          <cell r="C106">
            <v>257646.60000000006</v>
          </cell>
          <cell r="D106">
            <v>1339.97</v>
          </cell>
          <cell r="E106">
            <v>258986.57000000007</v>
          </cell>
          <cell r="F106">
            <v>221423</v>
          </cell>
          <cell r="G106">
            <v>-14462</v>
          </cell>
          <cell r="H106">
            <v>235885</v>
          </cell>
          <cell r="I106">
            <v>258986.57000000007</v>
          </cell>
          <cell r="J106">
            <v>23101.570000000065</v>
          </cell>
          <cell r="K106">
            <v>14462.369999999995</v>
          </cell>
          <cell r="L106">
            <v>0</v>
          </cell>
          <cell r="M106">
            <v>37563.940000000061</v>
          </cell>
          <cell r="O106">
            <v>0</v>
          </cell>
          <cell r="P106">
            <v>23101.570000000065</v>
          </cell>
          <cell r="Q106">
            <v>0</v>
          </cell>
          <cell r="R106">
            <v>14462.369999999995</v>
          </cell>
          <cell r="S106">
            <v>0</v>
          </cell>
          <cell r="T106">
            <v>0</v>
          </cell>
          <cell r="U106">
            <v>37563.940000000061</v>
          </cell>
          <cell r="V106">
            <v>-37564</v>
          </cell>
        </row>
        <row r="107">
          <cell r="A107">
            <v>3355</v>
          </cell>
          <cell r="B107" t="str">
            <v>First</v>
          </cell>
          <cell r="C107">
            <v>307664.63000000012</v>
          </cell>
          <cell r="D107">
            <v>1455.8000000000002</v>
          </cell>
          <cell r="E107">
            <v>309120.43000000011</v>
          </cell>
          <cell r="F107">
            <v>380636</v>
          </cell>
          <cell r="G107">
            <v>44230</v>
          </cell>
          <cell r="H107">
            <v>336406</v>
          </cell>
          <cell r="I107">
            <v>309120.43000000011</v>
          </cell>
          <cell r="J107">
            <v>-27285.569999999891</v>
          </cell>
          <cell r="K107">
            <v>-44229.510000000053</v>
          </cell>
          <cell r="L107">
            <v>0</v>
          </cell>
          <cell r="M107">
            <v>-71515.079999999944</v>
          </cell>
          <cell r="O107">
            <v>-27285.569999999891</v>
          </cell>
          <cell r="P107">
            <v>0</v>
          </cell>
          <cell r="Q107">
            <v>-44229.510000000053</v>
          </cell>
          <cell r="R107">
            <v>0</v>
          </cell>
          <cell r="S107">
            <v>0</v>
          </cell>
          <cell r="T107">
            <v>-71515.079999999944</v>
          </cell>
          <cell r="U107">
            <v>0</v>
          </cell>
          <cell r="V107">
            <v>71515</v>
          </cell>
        </row>
        <row r="108">
          <cell r="A108">
            <v>3367</v>
          </cell>
          <cell r="B108" t="str">
            <v>First</v>
          </cell>
          <cell r="C108">
            <v>524040.94000000053</v>
          </cell>
          <cell r="D108">
            <v>4471.04</v>
          </cell>
          <cell r="E108">
            <v>528511.98000000056</v>
          </cell>
          <cell r="F108">
            <v>591576</v>
          </cell>
          <cell r="G108">
            <v>47313</v>
          </cell>
          <cell r="H108">
            <v>544263</v>
          </cell>
          <cell r="I108">
            <v>528511.98000000056</v>
          </cell>
          <cell r="J108">
            <v>-15751.019999999437</v>
          </cell>
          <cell r="K108">
            <v>-47313.430000000415</v>
          </cell>
          <cell r="L108">
            <v>0</v>
          </cell>
          <cell r="M108">
            <v>-63064.449999999852</v>
          </cell>
          <cell r="O108">
            <v>-15751.019999999437</v>
          </cell>
          <cell r="P108">
            <v>0</v>
          </cell>
          <cell r="Q108">
            <v>-47313.430000000415</v>
          </cell>
          <cell r="R108">
            <v>0</v>
          </cell>
          <cell r="S108">
            <v>0</v>
          </cell>
          <cell r="T108">
            <v>-63064.449999999852</v>
          </cell>
          <cell r="U108">
            <v>0</v>
          </cell>
          <cell r="V108">
            <v>63064</v>
          </cell>
        </row>
        <row r="109">
          <cell r="A109">
            <v>3402</v>
          </cell>
          <cell r="B109" t="str">
            <v>Excluded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3403</v>
          </cell>
          <cell r="B110" t="str">
            <v>First</v>
          </cell>
          <cell r="C110">
            <v>277219.19000000024</v>
          </cell>
          <cell r="D110">
            <v>813.07</v>
          </cell>
          <cell r="E110">
            <v>278032.26000000024</v>
          </cell>
          <cell r="F110">
            <v>311292</v>
          </cell>
          <cell r="G110">
            <v>26567</v>
          </cell>
          <cell r="H110">
            <v>284725</v>
          </cell>
          <cell r="I110">
            <v>278032.26000000024</v>
          </cell>
          <cell r="J110">
            <v>-6692.7399999997579</v>
          </cell>
          <cell r="K110">
            <v>-26566.620000000054</v>
          </cell>
          <cell r="L110">
            <v>0</v>
          </cell>
          <cell r="M110">
            <v>-33259.359999999811</v>
          </cell>
          <cell r="O110">
            <v>-6692.7399999997579</v>
          </cell>
          <cell r="P110">
            <v>0</v>
          </cell>
          <cell r="Q110">
            <v>-26566.620000000054</v>
          </cell>
          <cell r="R110">
            <v>0</v>
          </cell>
          <cell r="S110">
            <v>0</v>
          </cell>
          <cell r="T110">
            <v>-33259.359999999811</v>
          </cell>
          <cell r="U110">
            <v>0</v>
          </cell>
          <cell r="V110">
            <v>33259</v>
          </cell>
        </row>
        <row r="111">
          <cell r="A111">
            <v>3408</v>
          </cell>
          <cell r="B111" t="str">
            <v>First</v>
          </cell>
          <cell r="C111">
            <v>210469.22999999998</v>
          </cell>
          <cell r="D111">
            <v>477.18999999999994</v>
          </cell>
          <cell r="E111">
            <v>210946.41999999998</v>
          </cell>
          <cell r="F111">
            <v>233125</v>
          </cell>
          <cell r="G111">
            <v>24725</v>
          </cell>
          <cell r="H111">
            <v>208400</v>
          </cell>
          <cell r="I111">
            <v>210946.41999999998</v>
          </cell>
          <cell r="J111">
            <v>2546.4199999999837</v>
          </cell>
          <cell r="K111">
            <v>-24725.359999999811</v>
          </cell>
          <cell r="L111">
            <v>0</v>
          </cell>
          <cell r="M111">
            <v>-22178.939999999828</v>
          </cell>
          <cell r="O111">
            <v>0</v>
          </cell>
          <cell r="P111">
            <v>2546.4199999999837</v>
          </cell>
          <cell r="Q111">
            <v>-24725.359999999811</v>
          </cell>
          <cell r="R111">
            <v>0</v>
          </cell>
          <cell r="S111">
            <v>0</v>
          </cell>
          <cell r="T111">
            <v>-22178.939999999828</v>
          </cell>
          <cell r="U111">
            <v>0</v>
          </cell>
          <cell r="V111">
            <v>22179</v>
          </cell>
        </row>
        <row r="112">
          <cell r="A112">
            <v>3411</v>
          </cell>
          <cell r="B112" t="str">
            <v>First</v>
          </cell>
          <cell r="C112">
            <v>296504.62999999989</v>
          </cell>
          <cell r="D112">
            <v>847.93999999999994</v>
          </cell>
          <cell r="E112">
            <v>297352.56999999989</v>
          </cell>
          <cell r="F112">
            <v>315400</v>
          </cell>
          <cell r="G112">
            <v>16838</v>
          </cell>
          <cell r="H112">
            <v>298562</v>
          </cell>
          <cell r="I112">
            <v>297352.56999999989</v>
          </cell>
          <cell r="J112">
            <v>-1209.4300000001094</v>
          </cell>
          <cell r="K112">
            <v>-16838.139999999832</v>
          </cell>
          <cell r="L112">
            <v>0</v>
          </cell>
          <cell r="M112">
            <v>-18047.569999999942</v>
          </cell>
          <cell r="O112">
            <v>-1209.4300000001094</v>
          </cell>
          <cell r="P112">
            <v>0</v>
          </cell>
          <cell r="Q112">
            <v>-16838.139999999832</v>
          </cell>
          <cell r="R112">
            <v>0</v>
          </cell>
          <cell r="S112">
            <v>0</v>
          </cell>
          <cell r="T112">
            <v>-18047.569999999942</v>
          </cell>
          <cell r="U112">
            <v>0</v>
          </cell>
          <cell r="V112">
            <v>18048</v>
          </cell>
        </row>
        <row r="113">
          <cell r="A113">
            <v>3423</v>
          </cell>
          <cell r="B113" t="str">
            <v>First</v>
          </cell>
          <cell r="C113">
            <v>193048.72000000006</v>
          </cell>
          <cell r="D113">
            <v>486.9</v>
          </cell>
          <cell r="E113">
            <v>193535.62000000005</v>
          </cell>
          <cell r="F113">
            <v>203596</v>
          </cell>
          <cell r="G113">
            <v>5854</v>
          </cell>
          <cell r="H113">
            <v>197742</v>
          </cell>
          <cell r="I113">
            <v>193535.62000000005</v>
          </cell>
          <cell r="J113">
            <v>-4206.3799999999464</v>
          </cell>
          <cell r="K113">
            <v>-5854.4399999999823</v>
          </cell>
          <cell r="L113">
            <v>0</v>
          </cell>
          <cell r="M113">
            <v>-10060.819999999929</v>
          </cell>
          <cell r="O113">
            <v>-4206.3799999999464</v>
          </cell>
          <cell r="P113">
            <v>0</v>
          </cell>
          <cell r="Q113">
            <v>-5854.4399999999823</v>
          </cell>
          <cell r="R113">
            <v>0</v>
          </cell>
          <cell r="S113">
            <v>0</v>
          </cell>
          <cell r="T113">
            <v>-10060.819999999929</v>
          </cell>
          <cell r="U113">
            <v>0</v>
          </cell>
          <cell r="V113">
            <v>10061</v>
          </cell>
        </row>
        <row r="114">
          <cell r="A114">
            <v>3443</v>
          </cell>
          <cell r="B114" t="str">
            <v>First</v>
          </cell>
          <cell r="C114">
            <v>197905.27000000008</v>
          </cell>
          <cell r="D114">
            <v>2647.44</v>
          </cell>
          <cell r="E114">
            <v>200552.71000000008</v>
          </cell>
          <cell r="F114">
            <v>207212</v>
          </cell>
          <cell r="G114">
            <v>8417</v>
          </cell>
          <cell r="H114">
            <v>198795</v>
          </cell>
          <cell r="I114">
            <v>200552.71000000008</v>
          </cell>
          <cell r="J114">
            <v>1757.7100000000792</v>
          </cell>
          <cell r="K114">
            <v>-8417.380000000052</v>
          </cell>
          <cell r="L114">
            <v>0</v>
          </cell>
          <cell r="M114">
            <v>-6659.6699999999728</v>
          </cell>
          <cell r="O114">
            <v>0</v>
          </cell>
          <cell r="P114">
            <v>1757.7100000000792</v>
          </cell>
          <cell r="Q114">
            <v>-8417.380000000052</v>
          </cell>
          <cell r="R114">
            <v>0</v>
          </cell>
          <cell r="S114">
            <v>0</v>
          </cell>
          <cell r="T114">
            <v>-6659.6699999999728</v>
          </cell>
          <cell r="U114">
            <v>0</v>
          </cell>
          <cell r="V114">
            <v>6660</v>
          </cell>
        </row>
        <row r="115">
          <cell r="A115">
            <v>3447</v>
          </cell>
          <cell r="B115" t="str">
            <v>First</v>
          </cell>
          <cell r="C115">
            <v>97028.449999999983</v>
          </cell>
          <cell r="D115">
            <v>389.87</v>
          </cell>
          <cell r="E115">
            <v>97418.319999999978</v>
          </cell>
          <cell r="F115">
            <v>192342</v>
          </cell>
          <cell r="G115">
            <v>57833</v>
          </cell>
          <cell r="H115">
            <v>134509</v>
          </cell>
          <cell r="I115">
            <v>97418.319999999978</v>
          </cell>
          <cell r="J115">
            <v>-37090.680000000022</v>
          </cell>
          <cell r="K115">
            <v>-57833.140000000007</v>
          </cell>
          <cell r="L115">
            <v>0</v>
          </cell>
          <cell r="M115">
            <v>-94923.820000000036</v>
          </cell>
          <cell r="O115">
            <v>-37090.680000000022</v>
          </cell>
          <cell r="P115">
            <v>0</v>
          </cell>
          <cell r="Q115">
            <v>-57833.140000000007</v>
          </cell>
          <cell r="R115">
            <v>0</v>
          </cell>
          <cell r="S115">
            <v>0</v>
          </cell>
          <cell r="T115">
            <v>-94923.820000000036</v>
          </cell>
          <cell r="U115">
            <v>0</v>
          </cell>
          <cell r="V115">
            <v>94924</v>
          </cell>
        </row>
        <row r="116">
          <cell r="A116">
            <v>3454</v>
          </cell>
          <cell r="B116" t="str">
            <v>First</v>
          </cell>
          <cell r="C116">
            <v>176517.1700000001</v>
          </cell>
          <cell r="D116">
            <v>959.68000000000006</v>
          </cell>
          <cell r="E116">
            <v>177476.85000000009</v>
          </cell>
          <cell r="F116">
            <v>202841</v>
          </cell>
          <cell r="G116">
            <v>12892</v>
          </cell>
          <cell r="H116">
            <v>189949</v>
          </cell>
          <cell r="I116">
            <v>177476.85000000009</v>
          </cell>
          <cell r="J116">
            <v>-12472.149999999907</v>
          </cell>
          <cell r="K116">
            <v>-12892.37999999995</v>
          </cell>
          <cell r="L116">
            <v>0</v>
          </cell>
          <cell r="M116">
            <v>-25364.529999999857</v>
          </cell>
          <cell r="O116">
            <v>-12472.149999999907</v>
          </cell>
          <cell r="P116">
            <v>0</v>
          </cell>
          <cell r="Q116">
            <v>-12892.37999999995</v>
          </cell>
          <cell r="R116">
            <v>0</v>
          </cell>
          <cell r="S116">
            <v>0</v>
          </cell>
          <cell r="T116">
            <v>-25364.529999999857</v>
          </cell>
          <cell r="U116">
            <v>0</v>
          </cell>
          <cell r="V116">
            <v>25365</v>
          </cell>
        </row>
        <row r="117">
          <cell r="A117">
            <v>3487</v>
          </cell>
          <cell r="B117" t="str">
            <v>First</v>
          </cell>
          <cell r="C117">
            <v>593214.19000000006</v>
          </cell>
          <cell r="D117">
            <v>5404</v>
          </cell>
          <cell r="E117">
            <v>598618.19000000006</v>
          </cell>
          <cell r="F117">
            <v>618339</v>
          </cell>
          <cell r="G117">
            <v>5839</v>
          </cell>
          <cell r="H117">
            <v>612500</v>
          </cell>
          <cell r="I117">
            <v>598618.19000000006</v>
          </cell>
          <cell r="J117">
            <v>-13881.809999999939</v>
          </cell>
          <cell r="K117">
            <v>-5838.5799999996598</v>
          </cell>
          <cell r="L117">
            <v>0</v>
          </cell>
          <cell r="M117">
            <v>-19720.389999999599</v>
          </cell>
          <cell r="O117">
            <v>-13881.809999999939</v>
          </cell>
          <cell r="P117">
            <v>0</v>
          </cell>
          <cell r="Q117">
            <v>-5838.5799999996598</v>
          </cell>
          <cell r="R117">
            <v>0</v>
          </cell>
          <cell r="S117">
            <v>0</v>
          </cell>
          <cell r="T117">
            <v>-19720.389999999599</v>
          </cell>
          <cell r="U117">
            <v>0</v>
          </cell>
          <cell r="V117">
            <v>19720</v>
          </cell>
        </row>
        <row r="118">
          <cell r="A118">
            <v>3492</v>
          </cell>
          <cell r="B118" t="str">
            <v>First</v>
          </cell>
          <cell r="C118">
            <v>274701.51000000007</v>
          </cell>
          <cell r="D118">
            <v>1607.16</v>
          </cell>
          <cell r="E118">
            <v>276308.67000000004</v>
          </cell>
          <cell r="F118">
            <v>298863</v>
          </cell>
          <cell r="G118">
            <v>28813</v>
          </cell>
          <cell r="H118">
            <v>270050</v>
          </cell>
          <cell r="I118">
            <v>276308.67000000004</v>
          </cell>
          <cell r="J118">
            <v>6258.6700000000419</v>
          </cell>
          <cell r="K118">
            <v>-28812.630000000008</v>
          </cell>
          <cell r="L118">
            <v>0</v>
          </cell>
          <cell r="M118">
            <v>-22553.959999999966</v>
          </cell>
          <cell r="O118">
            <v>0</v>
          </cell>
          <cell r="P118">
            <v>6258.6700000000419</v>
          </cell>
          <cell r="Q118">
            <v>-28812.630000000008</v>
          </cell>
          <cell r="R118">
            <v>0</v>
          </cell>
          <cell r="S118">
            <v>0</v>
          </cell>
          <cell r="T118">
            <v>-22553.959999999966</v>
          </cell>
          <cell r="U118">
            <v>0</v>
          </cell>
          <cell r="V118">
            <v>22554</v>
          </cell>
        </row>
        <row r="119">
          <cell r="A119">
            <v>3542</v>
          </cell>
          <cell r="B119" t="str">
            <v>First</v>
          </cell>
          <cell r="C119">
            <v>220826.53999999986</v>
          </cell>
          <cell r="D119">
            <v>1482.3300000000002</v>
          </cell>
          <cell r="E119">
            <v>222308.86999999985</v>
          </cell>
          <cell r="F119">
            <v>240385</v>
          </cell>
          <cell r="G119">
            <v>-4574</v>
          </cell>
          <cell r="H119">
            <v>244959</v>
          </cell>
          <cell r="I119">
            <v>222308.86999999985</v>
          </cell>
          <cell r="J119">
            <v>-22650.13000000015</v>
          </cell>
          <cell r="K119">
            <v>4574.1900000000824</v>
          </cell>
          <cell r="L119">
            <v>0</v>
          </cell>
          <cell r="M119">
            <v>-18075.940000000068</v>
          </cell>
          <cell r="O119">
            <v>-22650.13000000015</v>
          </cell>
          <cell r="P119">
            <v>0</v>
          </cell>
          <cell r="Q119">
            <v>0</v>
          </cell>
          <cell r="R119">
            <v>4574.1900000000824</v>
          </cell>
          <cell r="S119">
            <v>0</v>
          </cell>
          <cell r="T119">
            <v>-18075.940000000068</v>
          </cell>
          <cell r="U119">
            <v>0</v>
          </cell>
          <cell r="V119">
            <v>18076</v>
          </cell>
        </row>
        <row r="120">
          <cell r="A120">
            <v>3548</v>
          </cell>
          <cell r="B120" t="str">
            <v>First</v>
          </cell>
          <cell r="C120">
            <v>204615.2600000001</v>
          </cell>
          <cell r="D120">
            <v>1135.69</v>
          </cell>
          <cell r="E120">
            <v>205750.9500000001</v>
          </cell>
          <cell r="F120">
            <v>217526</v>
          </cell>
          <cell r="G120">
            <v>2548</v>
          </cell>
          <cell r="H120">
            <v>214978</v>
          </cell>
          <cell r="I120">
            <v>205750.9500000001</v>
          </cell>
          <cell r="J120">
            <v>-9227.049999999901</v>
          </cell>
          <cell r="K120">
            <v>-2548.3900000000049</v>
          </cell>
          <cell r="L120">
            <v>0</v>
          </cell>
          <cell r="M120">
            <v>-11775.439999999906</v>
          </cell>
          <cell r="O120">
            <v>-9227.049999999901</v>
          </cell>
          <cell r="P120">
            <v>0</v>
          </cell>
          <cell r="Q120">
            <v>-2548.3900000000049</v>
          </cell>
          <cell r="R120">
            <v>0</v>
          </cell>
          <cell r="S120">
            <v>0</v>
          </cell>
          <cell r="T120">
            <v>-11775.439999999906</v>
          </cell>
          <cell r="U120">
            <v>0</v>
          </cell>
          <cell r="V120">
            <v>11775</v>
          </cell>
        </row>
        <row r="121">
          <cell r="A121">
            <v>3550</v>
          </cell>
          <cell r="B121" t="str">
            <v>First</v>
          </cell>
          <cell r="C121">
            <v>370458.01000000042</v>
          </cell>
          <cell r="D121">
            <v>1967.4599999999998</v>
          </cell>
          <cell r="E121">
            <v>372425.47000000044</v>
          </cell>
          <cell r="F121">
            <v>367074</v>
          </cell>
          <cell r="G121">
            <v>-1097</v>
          </cell>
          <cell r="H121">
            <v>368171</v>
          </cell>
          <cell r="I121">
            <v>372425.47000000044</v>
          </cell>
          <cell r="J121">
            <v>4254.4700000004377</v>
          </cell>
          <cell r="K121">
            <v>1097.350000000004</v>
          </cell>
          <cell r="L121">
            <v>0</v>
          </cell>
          <cell r="M121">
            <v>5351.8200000004417</v>
          </cell>
          <cell r="O121">
            <v>0</v>
          </cell>
          <cell r="P121">
            <v>4254.4700000004377</v>
          </cell>
          <cell r="Q121">
            <v>0</v>
          </cell>
          <cell r="R121">
            <v>1097.350000000004</v>
          </cell>
          <cell r="S121">
            <v>0</v>
          </cell>
          <cell r="T121">
            <v>0</v>
          </cell>
          <cell r="U121">
            <v>5351.8200000004417</v>
          </cell>
          <cell r="V121">
            <v>-5352</v>
          </cell>
        </row>
        <row r="122">
          <cell r="A122">
            <v>3560</v>
          </cell>
          <cell r="B122" t="str">
            <v>First</v>
          </cell>
          <cell r="C122">
            <v>248069.43999999997</v>
          </cell>
          <cell r="D122">
            <v>1802.5</v>
          </cell>
          <cell r="E122">
            <v>249871.93999999997</v>
          </cell>
          <cell r="F122">
            <v>290236</v>
          </cell>
          <cell r="G122">
            <v>37478</v>
          </cell>
          <cell r="H122">
            <v>252758</v>
          </cell>
          <cell r="I122">
            <v>249871.93999999997</v>
          </cell>
          <cell r="J122">
            <v>-2886.0600000000268</v>
          </cell>
          <cell r="K122">
            <v>-37477.890000000094</v>
          </cell>
          <cell r="L122">
            <v>0</v>
          </cell>
          <cell r="M122">
            <v>-40363.950000000121</v>
          </cell>
          <cell r="O122">
            <v>-2886.0600000000268</v>
          </cell>
          <cell r="P122">
            <v>0</v>
          </cell>
          <cell r="Q122">
            <v>-37477.890000000094</v>
          </cell>
          <cell r="R122">
            <v>0</v>
          </cell>
          <cell r="S122">
            <v>0</v>
          </cell>
          <cell r="T122">
            <v>-40363.950000000121</v>
          </cell>
          <cell r="U122">
            <v>0</v>
          </cell>
          <cell r="V122">
            <v>40364</v>
          </cell>
        </row>
        <row r="123">
          <cell r="A123">
            <v>3561</v>
          </cell>
          <cell r="B123" t="str">
            <v>First</v>
          </cell>
          <cell r="C123">
            <v>265214.39</v>
          </cell>
          <cell r="D123">
            <v>1328.8700000000001</v>
          </cell>
          <cell r="E123">
            <v>266543.26</v>
          </cell>
          <cell r="F123">
            <v>224442</v>
          </cell>
          <cell r="G123">
            <v>-18619</v>
          </cell>
          <cell r="H123">
            <v>243061</v>
          </cell>
          <cell r="I123">
            <v>266543.26</v>
          </cell>
          <cell r="J123">
            <v>23482.260000000009</v>
          </cell>
          <cell r="K123">
            <v>18619.150000000114</v>
          </cell>
          <cell r="L123">
            <v>0</v>
          </cell>
          <cell r="M123">
            <v>42101.41000000012</v>
          </cell>
          <cell r="O123">
            <v>0</v>
          </cell>
          <cell r="P123">
            <v>23482.260000000009</v>
          </cell>
          <cell r="Q123">
            <v>0</v>
          </cell>
          <cell r="R123">
            <v>18619.150000000114</v>
          </cell>
          <cell r="S123">
            <v>0</v>
          </cell>
          <cell r="T123">
            <v>0</v>
          </cell>
          <cell r="U123">
            <v>42101.41000000012</v>
          </cell>
          <cell r="V123">
            <v>-42101</v>
          </cell>
        </row>
        <row r="124">
          <cell r="A124">
            <v>3711</v>
          </cell>
          <cell r="B124" t="str">
            <v>First</v>
          </cell>
          <cell r="C124">
            <v>1076317.6400000004</v>
          </cell>
          <cell r="D124">
            <v>5533.6200000000008</v>
          </cell>
          <cell r="E124">
            <v>1081851.2600000005</v>
          </cell>
          <cell r="F124">
            <v>1244795</v>
          </cell>
          <cell r="G124">
            <v>89198</v>
          </cell>
          <cell r="H124">
            <v>1155597</v>
          </cell>
          <cell r="I124">
            <v>1081851.2600000005</v>
          </cell>
          <cell r="J124">
            <v>-73745.739999999525</v>
          </cell>
          <cell r="K124">
            <v>-89197.750000000378</v>
          </cell>
          <cell r="L124">
            <v>0</v>
          </cell>
          <cell r="M124">
            <v>-162943.4899999999</v>
          </cell>
          <cell r="O124">
            <v>-73745.739999999525</v>
          </cell>
          <cell r="P124">
            <v>0</v>
          </cell>
          <cell r="Q124">
            <v>-89197.750000000378</v>
          </cell>
          <cell r="R124">
            <v>0</v>
          </cell>
          <cell r="S124">
            <v>0</v>
          </cell>
          <cell r="T124">
            <v>-162943.4899999999</v>
          </cell>
          <cell r="U124">
            <v>0</v>
          </cell>
          <cell r="V124">
            <v>162943</v>
          </cell>
        </row>
        <row r="125">
          <cell r="A125">
            <v>3713</v>
          </cell>
          <cell r="B125" t="str">
            <v>First</v>
          </cell>
          <cell r="C125">
            <v>490077.55</v>
          </cell>
          <cell r="D125">
            <v>6384.68</v>
          </cell>
          <cell r="E125">
            <v>496462.23</v>
          </cell>
          <cell r="F125">
            <v>670904</v>
          </cell>
          <cell r="G125">
            <v>98376</v>
          </cell>
          <cell r="H125">
            <v>572528</v>
          </cell>
          <cell r="I125">
            <v>496462.23</v>
          </cell>
          <cell r="J125">
            <v>-76065.770000000019</v>
          </cell>
          <cell r="K125">
            <v>-98376.449999999793</v>
          </cell>
          <cell r="L125">
            <v>0</v>
          </cell>
          <cell r="M125">
            <v>-174442.2199999998</v>
          </cell>
          <cell r="O125">
            <v>-76065.770000000019</v>
          </cell>
          <cell r="P125">
            <v>0</v>
          </cell>
          <cell r="Q125">
            <v>-98376.449999999793</v>
          </cell>
          <cell r="R125">
            <v>0</v>
          </cell>
          <cell r="S125">
            <v>0</v>
          </cell>
          <cell r="T125">
            <v>-174442.2199999998</v>
          </cell>
          <cell r="U125">
            <v>0</v>
          </cell>
          <cell r="V125">
            <v>174442</v>
          </cell>
        </row>
        <row r="126">
          <cell r="A126">
            <v>3720</v>
          </cell>
          <cell r="B126" t="str">
            <v>First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A127">
            <v>3726</v>
          </cell>
          <cell r="B127" t="str">
            <v>First</v>
          </cell>
          <cell r="C127">
            <v>833606.98999999964</v>
          </cell>
          <cell r="D127">
            <v>8151.1599999999989</v>
          </cell>
          <cell r="E127">
            <v>841758.14999999967</v>
          </cell>
          <cell r="F127">
            <v>894909</v>
          </cell>
          <cell r="G127">
            <v>91452</v>
          </cell>
          <cell r="H127">
            <v>803457</v>
          </cell>
          <cell r="I127">
            <v>841758.14999999967</v>
          </cell>
          <cell r="J127">
            <v>38301.149999999674</v>
          </cell>
          <cell r="K127">
            <v>-91452.050000000119</v>
          </cell>
          <cell r="L127">
            <v>0</v>
          </cell>
          <cell r="M127">
            <v>-53150.900000000445</v>
          </cell>
          <cell r="O127">
            <v>0</v>
          </cell>
          <cell r="P127">
            <v>38301.149999999674</v>
          </cell>
          <cell r="Q127">
            <v>-91452.050000000119</v>
          </cell>
          <cell r="R127">
            <v>0</v>
          </cell>
          <cell r="S127">
            <v>0</v>
          </cell>
          <cell r="T127">
            <v>-53150.900000000445</v>
          </cell>
          <cell r="U127">
            <v>0</v>
          </cell>
          <cell r="V127">
            <v>53151</v>
          </cell>
        </row>
        <row r="128">
          <cell r="A128">
            <v>3732</v>
          </cell>
          <cell r="B128" t="str">
            <v>First</v>
          </cell>
          <cell r="C128">
            <v>751839.94999999984</v>
          </cell>
          <cell r="D128">
            <v>4061.0899999999997</v>
          </cell>
          <cell r="E128">
            <v>755901.0399999998</v>
          </cell>
          <cell r="F128">
            <v>714061</v>
          </cell>
          <cell r="G128">
            <v>-116256</v>
          </cell>
          <cell r="H128">
            <v>830317</v>
          </cell>
          <cell r="I128">
            <v>755901.0399999998</v>
          </cell>
          <cell r="J128">
            <v>-74415.960000000196</v>
          </cell>
          <cell r="K128">
            <v>116256.32999999973</v>
          </cell>
          <cell r="L128">
            <v>0</v>
          </cell>
          <cell r="M128">
            <v>41840.36999999953</v>
          </cell>
          <cell r="O128">
            <v>-74415.960000000196</v>
          </cell>
          <cell r="P128">
            <v>0</v>
          </cell>
          <cell r="Q128">
            <v>0</v>
          </cell>
          <cell r="R128">
            <v>116256.32999999973</v>
          </cell>
          <cell r="S128">
            <v>0</v>
          </cell>
          <cell r="T128">
            <v>0</v>
          </cell>
          <cell r="U128">
            <v>41840.36999999953</v>
          </cell>
          <cell r="V128">
            <v>-41840</v>
          </cell>
        </row>
        <row r="129">
          <cell r="A129">
            <v>3746</v>
          </cell>
          <cell r="B129" t="str">
            <v>First</v>
          </cell>
          <cell r="C129">
            <v>386335.30000000005</v>
          </cell>
          <cell r="D129">
            <v>3181.76</v>
          </cell>
          <cell r="E129">
            <v>389517.06000000006</v>
          </cell>
          <cell r="F129">
            <v>391736</v>
          </cell>
          <cell r="G129">
            <v>33802</v>
          </cell>
          <cell r="H129">
            <v>357934</v>
          </cell>
          <cell r="I129">
            <v>389517.06000000006</v>
          </cell>
          <cell r="J129">
            <v>31583.060000000056</v>
          </cell>
          <cell r="K129">
            <v>-33801.699999999895</v>
          </cell>
          <cell r="L129">
            <v>0</v>
          </cell>
          <cell r="M129">
            <v>-2218.6399999998393</v>
          </cell>
          <cell r="O129">
            <v>0</v>
          </cell>
          <cell r="P129">
            <v>31583.060000000056</v>
          </cell>
          <cell r="Q129">
            <v>-33801.699999999895</v>
          </cell>
          <cell r="R129">
            <v>0</v>
          </cell>
          <cell r="S129">
            <v>0</v>
          </cell>
          <cell r="T129">
            <v>-2218.6399999998393</v>
          </cell>
          <cell r="U129">
            <v>0</v>
          </cell>
          <cell r="V129">
            <v>2219</v>
          </cell>
        </row>
        <row r="130">
          <cell r="A130">
            <v>3770</v>
          </cell>
          <cell r="B130" t="str">
            <v>First</v>
          </cell>
          <cell r="C130">
            <v>-415.18000000000029</v>
          </cell>
          <cell r="D130">
            <v>415.18</v>
          </cell>
          <cell r="E130">
            <v>0</v>
          </cell>
          <cell r="F130">
            <v>0</v>
          </cell>
          <cell r="G130">
            <v>1.6938428437640596E-10</v>
          </cell>
          <cell r="H130">
            <v>-1.6938428437640596E-10</v>
          </cell>
          <cell r="I130">
            <v>0</v>
          </cell>
          <cell r="J130">
            <v>1.6938428437640596E-10</v>
          </cell>
          <cell r="K130">
            <v>0</v>
          </cell>
          <cell r="L130">
            <v>0</v>
          </cell>
          <cell r="M130">
            <v>1.6938428437640596E-10</v>
          </cell>
          <cell r="O130">
            <v>0</v>
          </cell>
          <cell r="P130">
            <v>1.6938428437640596E-10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1.6938428437640596E-10</v>
          </cell>
          <cell r="V130">
            <v>0</v>
          </cell>
        </row>
        <row r="131">
          <cell r="A131">
            <v>3840</v>
          </cell>
          <cell r="B131" t="str">
            <v>First</v>
          </cell>
          <cell r="C131">
            <v>434777.93999999994</v>
          </cell>
          <cell r="D131">
            <v>3815.34</v>
          </cell>
          <cell r="E131">
            <v>438593.27999999997</v>
          </cell>
          <cell r="F131">
            <v>445777</v>
          </cell>
          <cell r="G131">
            <v>37012</v>
          </cell>
          <cell r="H131">
            <v>408765</v>
          </cell>
          <cell r="I131">
            <v>438593.27999999997</v>
          </cell>
          <cell r="J131">
            <v>29828.27999999997</v>
          </cell>
          <cell r="K131">
            <v>-37011.660000000098</v>
          </cell>
          <cell r="L131">
            <v>0</v>
          </cell>
          <cell r="M131">
            <v>-7183.3800000001283</v>
          </cell>
          <cell r="O131">
            <v>0</v>
          </cell>
          <cell r="P131">
            <v>29828.27999999997</v>
          </cell>
          <cell r="Q131">
            <v>-37011.660000000098</v>
          </cell>
          <cell r="R131">
            <v>0</v>
          </cell>
          <cell r="S131">
            <v>0</v>
          </cell>
          <cell r="T131">
            <v>-7183.3800000001283</v>
          </cell>
          <cell r="U131">
            <v>0</v>
          </cell>
          <cell r="V131">
            <v>7183</v>
          </cell>
        </row>
        <row r="132">
          <cell r="A132">
            <v>3888</v>
          </cell>
          <cell r="B132" t="str">
            <v>First</v>
          </cell>
          <cell r="C132">
            <v>523261.95999999985</v>
          </cell>
          <cell r="D132">
            <v>-3560.27</v>
          </cell>
          <cell r="E132">
            <v>519701.68999999983</v>
          </cell>
          <cell r="F132">
            <v>539382</v>
          </cell>
          <cell r="G132">
            <v>20883</v>
          </cell>
          <cell r="H132">
            <v>518499</v>
          </cell>
          <cell r="I132">
            <v>519701.68999999983</v>
          </cell>
          <cell r="J132">
            <v>1202.6899999998277</v>
          </cell>
          <cell r="K132">
            <v>-20883.000000000051</v>
          </cell>
          <cell r="L132">
            <v>0</v>
          </cell>
          <cell r="M132">
            <v>-19680.310000000223</v>
          </cell>
          <cell r="O132">
            <v>0</v>
          </cell>
          <cell r="P132">
            <v>1202.6899999998277</v>
          </cell>
          <cell r="Q132">
            <v>-20883.000000000051</v>
          </cell>
          <cell r="R132">
            <v>0</v>
          </cell>
          <cell r="S132">
            <v>0</v>
          </cell>
          <cell r="T132">
            <v>-19680.310000000223</v>
          </cell>
          <cell r="U132">
            <v>0</v>
          </cell>
          <cell r="V132">
            <v>19680</v>
          </cell>
        </row>
        <row r="133">
          <cell r="A133">
            <v>3917</v>
          </cell>
          <cell r="B133" t="str">
            <v>First</v>
          </cell>
          <cell r="C133">
            <v>3.637978807091713E-12</v>
          </cell>
          <cell r="D133">
            <v>0</v>
          </cell>
          <cell r="E133">
            <v>3.637978807091713E-12</v>
          </cell>
          <cell r="F133">
            <v>0</v>
          </cell>
          <cell r="G133">
            <v>32452</v>
          </cell>
          <cell r="H133">
            <v>-32452</v>
          </cell>
          <cell r="I133">
            <v>3.637978807091713E-12</v>
          </cell>
          <cell r="J133">
            <v>32452.000000000004</v>
          </cell>
          <cell r="K133">
            <v>-32452.109999999899</v>
          </cell>
          <cell r="L133">
            <v>0</v>
          </cell>
          <cell r="M133">
            <v>-0.10999999989508069</v>
          </cell>
          <cell r="O133">
            <v>0</v>
          </cell>
          <cell r="P133">
            <v>32452.000000000004</v>
          </cell>
          <cell r="Q133">
            <v>-32452.109999999899</v>
          </cell>
          <cell r="R133">
            <v>0</v>
          </cell>
          <cell r="S133">
            <v>0.11</v>
          </cell>
          <cell r="T133">
            <v>1.0491930935163651E-10</v>
          </cell>
          <cell r="U133">
            <v>0</v>
          </cell>
          <cell r="V133">
            <v>0</v>
          </cell>
        </row>
        <row r="134">
          <cell r="A134">
            <v>3918</v>
          </cell>
          <cell r="B134" t="str">
            <v>First</v>
          </cell>
          <cell r="C134">
            <v>1287515.6199999996</v>
          </cell>
          <cell r="D134">
            <v>6240.6500000000005</v>
          </cell>
          <cell r="E134">
            <v>1293756.2699999996</v>
          </cell>
          <cell r="F134">
            <v>1351708</v>
          </cell>
          <cell r="G134">
            <v>82081</v>
          </cell>
          <cell r="H134">
            <v>1269627</v>
          </cell>
          <cell r="I134">
            <v>1293756.2699999996</v>
          </cell>
          <cell r="J134">
            <v>24129.269999999553</v>
          </cell>
          <cell r="K134">
            <v>-82080.530000000072</v>
          </cell>
          <cell r="L134">
            <v>0</v>
          </cell>
          <cell r="M134">
            <v>-57951.260000000519</v>
          </cell>
          <cell r="O134">
            <v>0</v>
          </cell>
          <cell r="P134">
            <v>24129.269999999553</v>
          </cell>
          <cell r="Q134">
            <v>-82080.530000000072</v>
          </cell>
          <cell r="R134">
            <v>0</v>
          </cell>
          <cell r="S134">
            <v>0</v>
          </cell>
          <cell r="T134">
            <v>-57951.260000000519</v>
          </cell>
          <cell r="U134">
            <v>0</v>
          </cell>
          <cell r="V134">
            <v>57951</v>
          </cell>
        </row>
        <row r="135">
          <cell r="A135">
            <v>3919</v>
          </cell>
          <cell r="B135" t="str">
            <v>Excluded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>
            <v>3920</v>
          </cell>
          <cell r="B136" t="str">
            <v>First</v>
          </cell>
          <cell r="C136">
            <v>261864.89000000019</v>
          </cell>
          <cell r="D136">
            <v>1573.22</v>
          </cell>
          <cell r="E136">
            <v>263438.11000000016</v>
          </cell>
          <cell r="F136">
            <v>275741</v>
          </cell>
          <cell r="G136">
            <v>16765</v>
          </cell>
          <cell r="H136">
            <v>258976</v>
          </cell>
          <cell r="I136">
            <v>263438.11000000016</v>
          </cell>
          <cell r="J136">
            <v>4462.1100000001607</v>
          </cell>
          <cell r="K136">
            <v>-16764.939999999908</v>
          </cell>
          <cell r="L136">
            <v>0</v>
          </cell>
          <cell r="M136">
            <v>-12302.829999999747</v>
          </cell>
          <cell r="O136">
            <v>0</v>
          </cell>
          <cell r="P136">
            <v>4462.1100000001607</v>
          </cell>
          <cell r="Q136">
            <v>-16764.939999999908</v>
          </cell>
          <cell r="R136">
            <v>0</v>
          </cell>
          <cell r="S136">
            <v>0</v>
          </cell>
          <cell r="T136">
            <v>-12302.829999999747</v>
          </cell>
          <cell r="U136">
            <v>0</v>
          </cell>
          <cell r="V136">
            <v>12303</v>
          </cell>
        </row>
        <row r="137">
          <cell r="A137">
            <v>3921</v>
          </cell>
          <cell r="B137" t="str">
            <v>First</v>
          </cell>
          <cell r="C137">
            <v>155516.51000000004</v>
          </cell>
          <cell r="D137">
            <v>459.56999999999994</v>
          </cell>
          <cell r="E137">
            <v>155976.08000000005</v>
          </cell>
          <cell r="F137">
            <v>166205</v>
          </cell>
          <cell r="G137">
            <v>-15199</v>
          </cell>
          <cell r="H137">
            <v>181404</v>
          </cell>
          <cell r="I137">
            <v>155976.08000000005</v>
          </cell>
          <cell r="J137">
            <v>-25427.919999999955</v>
          </cell>
          <cell r="K137">
            <v>15198.630000000128</v>
          </cell>
          <cell r="L137">
            <v>0</v>
          </cell>
          <cell r="M137">
            <v>-10229.289999999826</v>
          </cell>
          <cell r="O137">
            <v>-25427.919999999955</v>
          </cell>
          <cell r="P137">
            <v>0</v>
          </cell>
          <cell r="Q137">
            <v>0</v>
          </cell>
          <cell r="R137">
            <v>15198.630000000128</v>
          </cell>
          <cell r="S137">
            <v>0</v>
          </cell>
          <cell r="T137">
            <v>-10229.289999999826</v>
          </cell>
          <cell r="U137">
            <v>0</v>
          </cell>
          <cell r="V137">
            <v>10229</v>
          </cell>
        </row>
        <row r="138">
          <cell r="A138">
            <v>3922</v>
          </cell>
          <cell r="B138" t="str">
            <v>First</v>
          </cell>
          <cell r="C138">
            <v>222137.0400000001</v>
          </cell>
          <cell r="D138">
            <v>3580.71</v>
          </cell>
          <cell r="E138">
            <v>225717.75000000009</v>
          </cell>
          <cell r="F138">
            <v>338073</v>
          </cell>
          <cell r="G138">
            <v>105829</v>
          </cell>
          <cell r="H138">
            <v>232244</v>
          </cell>
          <cell r="I138">
            <v>225717.75000000009</v>
          </cell>
          <cell r="J138">
            <v>-6526.2499999999127</v>
          </cell>
          <cell r="K138">
            <v>-105828.68000000018</v>
          </cell>
          <cell r="L138">
            <v>0</v>
          </cell>
          <cell r="M138">
            <v>-112354.93000000009</v>
          </cell>
          <cell r="O138">
            <v>-6526.2499999999127</v>
          </cell>
          <cell r="P138">
            <v>0</v>
          </cell>
          <cell r="Q138">
            <v>-105828.68000000018</v>
          </cell>
          <cell r="R138">
            <v>0</v>
          </cell>
          <cell r="S138">
            <v>0</v>
          </cell>
          <cell r="T138">
            <v>-112354.93000000009</v>
          </cell>
          <cell r="U138">
            <v>0</v>
          </cell>
          <cell r="V138">
            <v>112355</v>
          </cell>
        </row>
        <row r="139">
          <cell r="A139">
            <v>3923</v>
          </cell>
          <cell r="B139" t="str">
            <v>First</v>
          </cell>
          <cell r="C139">
            <v>500163.69000000047</v>
          </cell>
          <cell r="D139">
            <v>2041.06</v>
          </cell>
          <cell r="E139">
            <v>502204.75000000047</v>
          </cell>
          <cell r="F139">
            <v>495409</v>
          </cell>
          <cell r="G139">
            <v>3616</v>
          </cell>
          <cell r="H139">
            <v>491793</v>
          </cell>
          <cell r="I139">
            <v>502204.75000000047</v>
          </cell>
          <cell r="J139">
            <v>10411.750000000466</v>
          </cell>
          <cell r="K139">
            <v>-3615.5899999999301</v>
          </cell>
          <cell r="L139">
            <v>0</v>
          </cell>
          <cell r="M139">
            <v>6796.1600000005355</v>
          </cell>
          <cell r="O139">
            <v>0</v>
          </cell>
          <cell r="P139">
            <v>10411.750000000466</v>
          </cell>
          <cell r="Q139">
            <v>-3615.5899999999301</v>
          </cell>
          <cell r="R139">
            <v>0</v>
          </cell>
          <cell r="S139">
            <v>0</v>
          </cell>
          <cell r="T139">
            <v>0</v>
          </cell>
          <cell r="U139">
            <v>6796.1600000005355</v>
          </cell>
          <cell r="V139">
            <v>-6796</v>
          </cell>
        </row>
        <row r="140">
          <cell r="A140">
            <v>4000</v>
          </cell>
          <cell r="B140" t="str">
            <v>Excluded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>
            <v>4001</v>
          </cell>
          <cell r="B141" t="str">
            <v>Middle</v>
          </cell>
          <cell r="C141">
            <v>512459.95999999973</v>
          </cell>
          <cell r="D141">
            <v>3967.62</v>
          </cell>
          <cell r="E141">
            <v>516427.57999999973</v>
          </cell>
          <cell r="F141">
            <v>599295</v>
          </cell>
          <cell r="G141">
            <v>54441</v>
          </cell>
          <cell r="H141">
            <v>544854</v>
          </cell>
          <cell r="I141">
            <v>516427.57999999973</v>
          </cell>
          <cell r="J141">
            <v>-28426.420000000275</v>
          </cell>
          <cell r="K141">
            <v>-54441.210000000094</v>
          </cell>
          <cell r="L141">
            <v>0</v>
          </cell>
          <cell r="M141">
            <v>-82867.630000000368</v>
          </cell>
          <cell r="O141">
            <v>-28426.420000000275</v>
          </cell>
          <cell r="P141">
            <v>0</v>
          </cell>
          <cell r="Q141">
            <v>-54441.210000000094</v>
          </cell>
          <cell r="R141">
            <v>0</v>
          </cell>
          <cell r="S141">
            <v>0</v>
          </cell>
          <cell r="T141">
            <v>-82867.630000000368</v>
          </cell>
          <cell r="U141">
            <v>0</v>
          </cell>
          <cell r="V141">
            <v>82868</v>
          </cell>
        </row>
        <row r="142">
          <cell r="A142">
            <v>4006</v>
          </cell>
          <cell r="B142" t="str">
            <v>Trust - West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A143">
            <v>4012</v>
          </cell>
          <cell r="B143" t="str">
            <v>Excluded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A144">
            <v>4013</v>
          </cell>
          <cell r="B144" t="str">
            <v>Excluded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>
            <v>4014</v>
          </cell>
          <cell r="B145" t="str">
            <v>Excluded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A146">
            <v>4024</v>
          </cell>
          <cell r="B146" t="str">
            <v>Trust - Ashington</v>
          </cell>
          <cell r="C146">
            <v>885024.95</v>
          </cell>
          <cell r="D146">
            <v>605</v>
          </cell>
          <cell r="E146">
            <v>885629.95</v>
          </cell>
          <cell r="F146">
            <v>807522</v>
          </cell>
          <cell r="G146">
            <v>-3234</v>
          </cell>
          <cell r="H146">
            <v>810756</v>
          </cell>
          <cell r="I146">
            <v>885629.95</v>
          </cell>
          <cell r="J146">
            <v>74873.949999999953</v>
          </cell>
          <cell r="K146">
            <v>3233.6800000006915</v>
          </cell>
          <cell r="L146">
            <v>0</v>
          </cell>
          <cell r="M146">
            <v>78107.630000000645</v>
          </cell>
          <cell r="O146">
            <v>0</v>
          </cell>
          <cell r="P146">
            <v>74873.949999999953</v>
          </cell>
          <cell r="Q146">
            <v>0</v>
          </cell>
          <cell r="R146">
            <v>3233.6800000006915</v>
          </cell>
          <cell r="S146">
            <v>0</v>
          </cell>
          <cell r="T146">
            <v>0</v>
          </cell>
          <cell r="U146">
            <v>78107.630000000645</v>
          </cell>
          <cell r="V146">
            <v>-78108</v>
          </cell>
        </row>
        <row r="147">
          <cell r="A147">
            <v>4037</v>
          </cell>
          <cell r="B147" t="str">
            <v>Middle</v>
          </cell>
          <cell r="C147">
            <v>-546.74</v>
          </cell>
          <cell r="D147">
            <v>546.74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A148">
            <v>4041</v>
          </cell>
          <cell r="B148" t="str">
            <v>Middle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A149">
            <v>4079</v>
          </cell>
          <cell r="B149" t="str">
            <v>Middle</v>
          </cell>
          <cell r="C149">
            <v>1101067.7399999995</v>
          </cell>
          <cell r="D149">
            <v>3961.69</v>
          </cell>
          <cell r="E149">
            <v>1105029.4299999995</v>
          </cell>
          <cell r="F149">
            <v>1223026</v>
          </cell>
          <cell r="G149">
            <v>44229</v>
          </cell>
          <cell r="H149">
            <v>1178797</v>
          </cell>
          <cell r="I149">
            <v>1105029.4299999995</v>
          </cell>
          <cell r="J149">
            <v>-73767.570000000531</v>
          </cell>
          <cell r="K149">
            <v>-44228.979999999981</v>
          </cell>
          <cell r="L149">
            <v>0</v>
          </cell>
          <cell r="M149">
            <v>-117996.55000000051</v>
          </cell>
          <cell r="O149">
            <v>-73767.570000000531</v>
          </cell>
          <cell r="P149">
            <v>0</v>
          </cell>
          <cell r="Q149">
            <v>-44228.979999999981</v>
          </cell>
          <cell r="R149">
            <v>0</v>
          </cell>
          <cell r="S149">
            <v>0</v>
          </cell>
          <cell r="T149">
            <v>-117996.55000000051</v>
          </cell>
          <cell r="U149">
            <v>0</v>
          </cell>
          <cell r="V149">
            <v>117997</v>
          </cell>
        </row>
        <row r="150">
          <cell r="A150">
            <v>4122</v>
          </cell>
          <cell r="B150" t="str">
            <v>Middle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A151">
            <v>4129</v>
          </cell>
          <cell r="B151" t="str">
            <v>Excluded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>
            <v>4130</v>
          </cell>
          <cell r="B152" t="str">
            <v>Trust - West</v>
          </cell>
          <cell r="C152">
            <v>3350397.0899999994</v>
          </cell>
          <cell r="D152">
            <v>14363.230000000001</v>
          </cell>
          <cell r="E152">
            <v>3364760.3199999994</v>
          </cell>
          <cell r="F152">
            <v>3043704</v>
          </cell>
          <cell r="G152">
            <v>-141666</v>
          </cell>
          <cell r="H152">
            <v>3185370</v>
          </cell>
          <cell r="I152">
            <v>3364760.3199999994</v>
          </cell>
          <cell r="J152">
            <v>179390.31999999937</v>
          </cell>
          <cell r="K152">
            <v>141666.42000000188</v>
          </cell>
          <cell r="L152">
            <v>0</v>
          </cell>
          <cell r="M152">
            <v>321056.74000000127</v>
          </cell>
          <cell r="O152">
            <v>0</v>
          </cell>
          <cell r="P152">
            <v>179390.31999999937</v>
          </cell>
          <cell r="Q152">
            <v>0</v>
          </cell>
          <cell r="R152">
            <v>141666.42000000188</v>
          </cell>
          <cell r="S152">
            <v>0</v>
          </cell>
          <cell r="T152">
            <v>0</v>
          </cell>
          <cell r="U152">
            <v>321056.74000000127</v>
          </cell>
          <cell r="V152">
            <v>-321057</v>
          </cell>
        </row>
        <row r="153">
          <cell r="A153">
            <v>4131</v>
          </cell>
          <cell r="B153" t="str">
            <v>Excluded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>
            <v>4132</v>
          </cell>
          <cell r="B154" t="str">
            <v>Excluded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A155">
            <v>4133</v>
          </cell>
          <cell r="B155" t="str">
            <v>Excluded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>
            <v>4134</v>
          </cell>
          <cell r="B156" t="str">
            <v>Excluded</v>
          </cell>
          <cell r="C156">
            <v>-15640.47</v>
          </cell>
          <cell r="D156">
            <v>15640.470000000001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2.5693225325085223E-11</v>
          </cell>
          <cell r="L156">
            <v>0</v>
          </cell>
          <cell r="M156">
            <v>2.5693225325085223E-11</v>
          </cell>
          <cell r="O156">
            <v>0</v>
          </cell>
          <cell r="P156">
            <v>0</v>
          </cell>
          <cell r="Q156">
            <v>0</v>
          </cell>
          <cell r="R156">
            <v>2.5693225325085223E-11</v>
          </cell>
          <cell r="S156">
            <v>0</v>
          </cell>
          <cell r="T156">
            <v>0</v>
          </cell>
          <cell r="U156">
            <v>2.5693225325085223E-11</v>
          </cell>
        </row>
        <row r="157">
          <cell r="A157">
            <v>4136</v>
          </cell>
          <cell r="B157" t="str">
            <v>Excluded</v>
          </cell>
          <cell r="C157">
            <v>-17317.250000000007</v>
          </cell>
          <cell r="D157">
            <v>17317.25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A158">
            <v>4150</v>
          </cell>
          <cell r="B158" t="str">
            <v>Middle</v>
          </cell>
          <cell r="C158">
            <v>2222025.4700000002</v>
          </cell>
          <cell r="D158">
            <v>-1261.28</v>
          </cell>
          <cell r="E158">
            <v>2220764.1900000004</v>
          </cell>
          <cell r="F158">
            <v>2271109</v>
          </cell>
          <cell r="G158">
            <v>19332</v>
          </cell>
          <cell r="H158">
            <v>2251777</v>
          </cell>
          <cell r="I158">
            <v>2220764.1900000004</v>
          </cell>
          <cell r="J158">
            <v>-31012.80999999959</v>
          </cell>
          <cell r="K158">
            <v>-19331.599999999675</v>
          </cell>
          <cell r="L158">
            <v>0</v>
          </cell>
          <cell r="M158">
            <v>-50344.409999999261</v>
          </cell>
          <cell r="O158">
            <v>-31012.80999999959</v>
          </cell>
          <cell r="P158">
            <v>0</v>
          </cell>
          <cell r="Q158">
            <v>-19331.599999999675</v>
          </cell>
          <cell r="R158">
            <v>0</v>
          </cell>
          <cell r="S158">
            <v>0</v>
          </cell>
          <cell r="T158">
            <v>-50344.409999999261</v>
          </cell>
          <cell r="U158">
            <v>0</v>
          </cell>
          <cell r="V158">
            <v>50344</v>
          </cell>
        </row>
        <row r="159">
          <cell r="A159">
            <v>4161</v>
          </cell>
          <cell r="B159" t="str">
            <v>Middle</v>
          </cell>
          <cell r="C159">
            <v>1191173.1400000004</v>
          </cell>
          <cell r="D159">
            <v>6770.2899999999991</v>
          </cell>
          <cell r="E159">
            <v>1197943.4300000004</v>
          </cell>
          <cell r="F159">
            <v>1248318</v>
          </cell>
          <cell r="G159">
            <v>72398</v>
          </cell>
          <cell r="H159">
            <v>1175920</v>
          </cell>
          <cell r="I159">
            <v>1197943.4300000004</v>
          </cell>
          <cell r="J159">
            <v>22023.4300000004</v>
          </cell>
          <cell r="K159">
            <v>-72398.059999999445</v>
          </cell>
          <cell r="L159">
            <v>0</v>
          </cell>
          <cell r="M159">
            <v>-50374.629999999044</v>
          </cell>
          <cell r="O159">
            <v>0</v>
          </cell>
          <cell r="P159">
            <v>22023.4300000004</v>
          </cell>
          <cell r="Q159">
            <v>-72398.059999999445</v>
          </cell>
          <cell r="R159">
            <v>0</v>
          </cell>
          <cell r="S159">
            <v>0</v>
          </cell>
          <cell r="T159">
            <v>-50374.629999999044</v>
          </cell>
          <cell r="U159">
            <v>0</v>
          </cell>
          <cell r="V159">
            <v>50375</v>
          </cell>
        </row>
        <row r="160">
          <cell r="A160">
            <v>4162</v>
          </cell>
          <cell r="B160" t="str">
            <v>Middle</v>
          </cell>
          <cell r="C160">
            <v>858833.31999999983</v>
          </cell>
          <cell r="D160">
            <v>513.84</v>
          </cell>
          <cell r="E160">
            <v>859347.1599999998</v>
          </cell>
          <cell r="F160">
            <v>872230</v>
          </cell>
          <cell r="G160">
            <v>46120</v>
          </cell>
          <cell r="H160">
            <v>826110</v>
          </cell>
          <cell r="I160">
            <v>859347.1599999998</v>
          </cell>
          <cell r="J160">
            <v>33237.1599999998</v>
          </cell>
          <cell r="K160">
            <v>-46120.209999999963</v>
          </cell>
          <cell r="L160">
            <v>0</v>
          </cell>
          <cell r="M160">
            <v>-12883.050000000163</v>
          </cell>
          <cell r="O160">
            <v>0</v>
          </cell>
          <cell r="P160">
            <v>33237.1599999998</v>
          </cell>
          <cell r="Q160">
            <v>-46120.209999999963</v>
          </cell>
          <cell r="R160">
            <v>0</v>
          </cell>
          <cell r="S160">
            <v>0</v>
          </cell>
          <cell r="T160">
            <v>-12883.050000000163</v>
          </cell>
          <cell r="U160">
            <v>0</v>
          </cell>
          <cell r="V160">
            <v>12883</v>
          </cell>
        </row>
        <row r="161">
          <cell r="A161">
            <v>4164</v>
          </cell>
          <cell r="B161" t="str">
            <v>Excluded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4168</v>
          </cell>
          <cell r="B162" t="str">
            <v>Middle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A163">
            <v>4198</v>
          </cell>
          <cell r="B163" t="str">
            <v>Middle</v>
          </cell>
          <cell r="C163">
            <v>1575531.8899999994</v>
          </cell>
          <cell r="D163">
            <v>10538.410000000002</v>
          </cell>
          <cell r="E163">
            <v>1586070.2999999993</v>
          </cell>
          <cell r="F163">
            <v>1739599</v>
          </cell>
          <cell r="G163">
            <v>49132</v>
          </cell>
          <cell r="H163">
            <v>1690467</v>
          </cell>
          <cell r="I163">
            <v>1586070.2999999993</v>
          </cell>
          <cell r="J163">
            <v>-104396.70000000065</v>
          </cell>
          <cell r="K163">
            <v>-49132.460000000268</v>
          </cell>
          <cell r="L163">
            <v>0</v>
          </cell>
          <cell r="M163">
            <v>-153529.16000000091</v>
          </cell>
          <cell r="O163">
            <v>-104396.70000000065</v>
          </cell>
          <cell r="P163">
            <v>0</v>
          </cell>
          <cell r="Q163">
            <v>-49132.460000000268</v>
          </cell>
          <cell r="R163">
            <v>0</v>
          </cell>
          <cell r="S163">
            <v>0</v>
          </cell>
          <cell r="T163">
            <v>-153529.16000000091</v>
          </cell>
          <cell r="U163">
            <v>0</v>
          </cell>
          <cell r="V163">
            <v>153529</v>
          </cell>
        </row>
        <row r="164">
          <cell r="A164">
            <v>4199</v>
          </cell>
          <cell r="B164" t="str">
            <v>Middle</v>
          </cell>
          <cell r="C164">
            <v>1391235.4699999995</v>
          </cell>
          <cell r="D164">
            <v>7915.8899999999994</v>
          </cell>
          <cell r="E164">
            <v>1399151.3599999994</v>
          </cell>
          <cell r="F164">
            <v>1461536</v>
          </cell>
          <cell r="G164">
            <v>88737</v>
          </cell>
          <cell r="H164">
            <v>1372799</v>
          </cell>
          <cell r="I164">
            <v>1399151.3599999994</v>
          </cell>
          <cell r="J164">
            <v>26352.359999999404</v>
          </cell>
          <cell r="K164">
            <v>-88737.049999998868</v>
          </cell>
          <cell r="L164">
            <v>0</v>
          </cell>
          <cell r="M164">
            <v>-62384.689999999464</v>
          </cell>
          <cell r="O164">
            <v>0</v>
          </cell>
          <cell r="P164">
            <v>26352.359999999404</v>
          </cell>
          <cell r="Q164">
            <v>-88737.049999998868</v>
          </cell>
          <cell r="R164">
            <v>0</v>
          </cell>
          <cell r="S164">
            <v>0</v>
          </cell>
          <cell r="T164">
            <v>-62384.689999999464</v>
          </cell>
          <cell r="U164">
            <v>0</v>
          </cell>
          <cell r="V164">
            <v>62385</v>
          </cell>
        </row>
        <row r="165">
          <cell r="A165">
            <v>4224</v>
          </cell>
          <cell r="B165" t="str">
            <v>Excluded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4225</v>
          </cell>
          <cell r="B166" t="str">
            <v>Excluded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4239</v>
          </cell>
          <cell r="B167" t="str">
            <v>Excluded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A168">
            <v>4290</v>
          </cell>
          <cell r="B168" t="str">
            <v>Trust - Ashington</v>
          </cell>
          <cell r="C168">
            <v>687262.00999999954</v>
          </cell>
          <cell r="D168">
            <v>8478.08</v>
          </cell>
          <cell r="E168">
            <v>695740.0899999995</v>
          </cell>
          <cell r="F168">
            <v>634427</v>
          </cell>
          <cell r="G168">
            <v>19929</v>
          </cell>
          <cell r="H168">
            <v>614498</v>
          </cell>
          <cell r="I168">
            <v>695740.0899999995</v>
          </cell>
          <cell r="J168">
            <v>81242.089999999502</v>
          </cell>
          <cell r="K168">
            <v>-19928.719999998684</v>
          </cell>
          <cell r="L168">
            <v>0</v>
          </cell>
          <cell r="M168">
            <v>61313.370000000818</v>
          </cell>
          <cell r="O168">
            <v>0</v>
          </cell>
          <cell r="P168">
            <v>81242.089999999502</v>
          </cell>
          <cell r="Q168">
            <v>-19928.719999998684</v>
          </cell>
          <cell r="R168">
            <v>0</v>
          </cell>
          <cell r="S168">
            <v>0</v>
          </cell>
          <cell r="T168">
            <v>0</v>
          </cell>
          <cell r="U168">
            <v>61313.370000000818</v>
          </cell>
          <cell r="V168">
            <v>-61313</v>
          </cell>
        </row>
        <row r="169">
          <cell r="A169">
            <v>4309</v>
          </cell>
          <cell r="B169" t="str">
            <v>Excluded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>
            <v>4328</v>
          </cell>
          <cell r="B170" t="str">
            <v>Middle</v>
          </cell>
          <cell r="C170">
            <v>1418858.3599999996</v>
          </cell>
          <cell r="D170">
            <v>4384.78</v>
          </cell>
          <cell r="E170">
            <v>1423243.1399999997</v>
          </cell>
          <cell r="F170">
            <v>1395907</v>
          </cell>
          <cell r="G170">
            <v>-13241</v>
          </cell>
          <cell r="H170">
            <v>1409148</v>
          </cell>
          <cell r="I170">
            <v>1423243.1399999997</v>
          </cell>
          <cell r="J170">
            <v>14095.139999999665</v>
          </cell>
          <cell r="K170">
            <v>13241.220000001573</v>
          </cell>
          <cell r="L170">
            <v>0</v>
          </cell>
          <cell r="M170">
            <v>27336.360000001237</v>
          </cell>
          <cell r="O170">
            <v>0</v>
          </cell>
          <cell r="P170">
            <v>14095.139999999665</v>
          </cell>
          <cell r="Q170">
            <v>0</v>
          </cell>
          <cell r="R170">
            <v>13241.220000001573</v>
          </cell>
          <cell r="S170">
            <v>0</v>
          </cell>
          <cell r="T170">
            <v>0</v>
          </cell>
          <cell r="U170">
            <v>27336.360000001237</v>
          </cell>
          <cell r="V170">
            <v>-27336</v>
          </cell>
        </row>
        <row r="171">
          <cell r="A171">
            <v>4332</v>
          </cell>
          <cell r="B171" t="str">
            <v>Middle</v>
          </cell>
          <cell r="C171">
            <v>1429247.959999999</v>
          </cell>
          <cell r="D171">
            <v>12308.45</v>
          </cell>
          <cell r="E171">
            <v>1441556.409999999</v>
          </cell>
          <cell r="F171">
            <v>1615359</v>
          </cell>
          <cell r="G171">
            <v>26443</v>
          </cell>
          <cell r="H171">
            <v>1588916</v>
          </cell>
          <cell r="I171">
            <v>1441556.409999999</v>
          </cell>
          <cell r="J171">
            <v>-147359.59000000102</v>
          </cell>
          <cell r="K171">
            <v>-26442.689999999711</v>
          </cell>
          <cell r="L171">
            <v>0</v>
          </cell>
          <cell r="M171">
            <v>-173802.28000000073</v>
          </cell>
          <cell r="O171">
            <v>-147359.59000000102</v>
          </cell>
          <cell r="P171">
            <v>0</v>
          </cell>
          <cell r="Q171">
            <v>-26442.689999999711</v>
          </cell>
          <cell r="R171">
            <v>0</v>
          </cell>
          <cell r="S171">
            <v>0</v>
          </cell>
          <cell r="T171">
            <v>-173802.28000000073</v>
          </cell>
          <cell r="U171">
            <v>0</v>
          </cell>
          <cell r="V171">
            <v>173802</v>
          </cell>
        </row>
        <row r="172">
          <cell r="A172">
            <v>4337</v>
          </cell>
          <cell r="B172" t="str">
            <v>Middle</v>
          </cell>
          <cell r="C172">
            <v>1742339.9099999997</v>
          </cell>
          <cell r="D172">
            <v>7686.25</v>
          </cell>
          <cell r="E172">
            <v>1750026.1599999997</v>
          </cell>
          <cell r="F172">
            <v>1811537</v>
          </cell>
          <cell r="G172">
            <v>142778</v>
          </cell>
          <cell r="H172">
            <v>1668759</v>
          </cell>
          <cell r="I172">
            <v>1750026.1599999997</v>
          </cell>
          <cell r="J172">
            <v>81267.159999999683</v>
          </cell>
          <cell r="K172">
            <v>-142778.12999999896</v>
          </cell>
          <cell r="L172">
            <v>0</v>
          </cell>
          <cell r="M172">
            <v>-61510.969999999274</v>
          </cell>
          <cell r="O172">
            <v>0</v>
          </cell>
          <cell r="P172">
            <v>81267.159999999683</v>
          </cell>
          <cell r="Q172">
            <v>-142778.12999999896</v>
          </cell>
          <cell r="R172">
            <v>0</v>
          </cell>
          <cell r="S172">
            <v>0</v>
          </cell>
          <cell r="T172">
            <v>-61510.969999999274</v>
          </cell>
          <cell r="U172">
            <v>0</v>
          </cell>
          <cell r="V172">
            <v>61511</v>
          </cell>
        </row>
        <row r="173">
          <cell r="A173">
            <v>4361</v>
          </cell>
          <cell r="B173" t="str">
            <v>Trust - West</v>
          </cell>
          <cell r="C173">
            <v>712802.27</v>
          </cell>
          <cell r="D173">
            <v>2175.64</v>
          </cell>
          <cell r="E173">
            <v>714977.91</v>
          </cell>
          <cell r="F173">
            <v>747286</v>
          </cell>
          <cell r="G173">
            <v>80507</v>
          </cell>
          <cell r="H173">
            <v>666779</v>
          </cell>
          <cell r="I173">
            <v>714977.91</v>
          </cell>
          <cell r="J173">
            <v>48198.910000000033</v>
          </cell>
          <cell r="K173">
            <v>-80507.209999999672</v>
          </cell>
          <cell r="L173">
            <v>0</v>
          </cell>
          <cell r="M173">
            <v>-32308.299999999639</v>
          </cell>
          <cell r="O173">
            <v>0</v>
          </cell>
          <cell r="P173">
            <v>48198.910000000033</v>
          </cell>
          <cell r="Q173">
            <v>-80507.209999999672</v>
          </cell>
          <cell r="R173">
            <v>0</v>
          </cell>
          <cell r="S173">
            <v>0</v>
          </cell>
          <cell r="T173">
            <v>-32308.299999999639</v>
          </cell>
          <cell r="U173">
            <v>0</v>
          </cell>
          <cell r="V173">
            <v>32308</v>
          </cell>
        </row>
        <row r="174">
          <cell r="A174">
            <v>4369</v>
          </cell>
          <cell r="B174" t="str">
            <v>High</v>
          </cell>
          <cell r="C174">
            <v>3729690.5499999975</v>
          </cell>
          <cell r="D174">
            <v>20570.72</v>
          </cell>
          <cell r="E174">
            <v>3750261.2699999977</v>
          </cell>
          <cell r="F174">
            <v>3944832</v>
          </cell>
          <cell r="G174">
            <v>175615</v>
          </cell>
          <cell r="H174">
            <v>3769217</v>
          </cell>
          <cell r="I174">
            <v>3750261.2699999977</v>
          </cell>
          <cell r="J174">
            <v>-18955.73000000231</v>
          </cell>
          <cell r="K174">
            <v>-175615.02999999854</v>
          </cell>
          <cell r="L174">
            <v>0</v>
          </cell>
          <cell r="M174">
            <v>-194570.76000000085</v>
          </cell>
          <cell r="O174">
            <v>-18955.73000000231</v>
          </cell>
          <cell r="P174">
            <v>0</v>
          </cell>
          <cell r="Q174">
            <v>-175615.02999999854</v>
          </cell>
          <cell r="R174">
            <v>0</v>
          </cell>
          <cell r="S174">
            <v>0</v>
          </cell>
          <cell r="T174">
            <v>-194570.76000000085</v>
          </cell>
          <cell r="U174">
            <v>0</v>
          </cell>
          <cell r="V174">
            <v>194571</v>
          </cell>
        </row>
        <row r="175">
          <cell r="A175">
            <v>4370</v>
          </cell>
          <cell r="B175" t="str">
            <v>Middle</v>
          </cell>
          <cell r="C175">
            <v>602485.6</v>
          </cell>
          <cell r="D175">
            <v>9347.11</v>
          </cell>
          <cell r="E175">
            <v>611832.71</v>
          </cell>
          <cell r="F175">
            <v>641078</v>
          </cell>
          <cell r="G175">
            <v>11228</v>
          </cell>
          <cell r="H175">
            <v>629850</v>
          </cell>
          <cell r="I175">
            <v>611832.71</v>
          </cell>
          <cell r="J175">
            <v>-18017.290000000037</v>
          </cell>
          <cell r="K175">
            <v>-11228.2400000002</v>
          </cell>
          <cell r="L175">
            <v>0</v>
          </cell>
          <cell r="M175">
            <v>-29245.530000000239</v>
          </cell>
          <cell r="O175">
            <v>-18017.290000000037</v>
          </cell>
          <cell r="P175">
            <v>0</v>
          </cell>
          <cell r="Q175">
            <v>-11228.2400000002</v>
          </cell>
          <cell r="R175">
            <v>0</v>
          </cell>
          <cell r="S175">
            <v>0</v>
          </cell>
          <cell r="T175">
            <v>-29245.530000000239</v>
          </cell>
          <cell r="U175">
            <v>0</v>
          </cell>
          <cell r="V175">
            <v>29246</v>
          </cell>
        </row>
        <row r="176">
          <cell r="A176">
            <v>4401</v>
          </cell>
          <cell r="B176" t="str">
            <v>Middle</v>
          </cell>
          <cell r="C176">
            <v>779988.87000000023</v>
          </cell>
          <cell r="D176">
            <v>8066.46</v>
          </cell>
          <cell r="E176">
            <v>788055.33000000019</v>
          </cell>
          <cell r="F176">
            <v>858648</v>
          </cell>
          <cell r="G176">
            <v>43938</v>
          </cell>
          <cell r="H176">
            <v>814710</v>
          </cell>
          <cell r="I176">
            <v>788055.33000000019</v>
          </cell>
          <cell r="J176">
            <v>-26654.669999999809</v>
          </cell>
          <cell r="K176">
            <v>-43937.619999999908</v>
          </cell>
          <cell r="L176">
            <v>0</v>
          </cell>
          <cell r="M176">
            <v>-70592.289999999717</v>
          </cell>
          <cell r="O176">
            <v>-26654.669999999809</v>
          </cell>
          <cell r="P176">
            <v>0</v>
          </cell>
          <cell r="Q176">
            <v>-43937.619999999908</v>
          </cell>
          <cell r="R176">
            <v>0</v>
          </cell>
          <cell r="S176">
            <v>0</v>
          </cell>
          <cell r="T176">
            <v>-70592.289999999717</v>
          </cell>
          <cell r="U176">
            <v>0</v>
          </cell>
          <cell r="V176">
            <v>70592</v>
          </cell>
        </row>
        <row r="177">
          <cell r="A177">
            <v>4404</v>
          </cell>
          <cell r="B177" t="str">
            <v>Middle</v>
          </cell>
          <cell r="C177">
            <v>1332640.840000001</v>
          </cell>
          <cell r="D177">
            <v>7078.670000000001</v>
          </cell>
          <cell r="E177">
            <v>1339719.5100000009</v>
          </cell>
          <cell r="F177">
            <v>1345318</v>
          </cell>
          <cell r="G177">
            <v>25693</v>
          </cell>
          <cell r="H177">
            <v>1319625</v>
          </cell>
          <cell r="I177">
            <v>1339719.5100000009</v>
          </cell>
          <cell r="J177">
            <v>20094.510000000941</v>
          </cell>
          <cell r="K177">
            <v>-25693.159999999218</v>
          </cell>
          <cell r="L177">
            <v>0</v>
          </cell>
          <cell r="M177">
            <v>-5598.6499999982771</v>
          </cell>
          <cell r="O177">
            <v>0</v>
          </cell>
          <cell r="P177">
            <v>20094.510000000941</v>
          </cell>
          <cell r="Q177">
            <v>-25693.159999999218</v>
          </cell>
          <cell r="R177">
            <v>0</v>
          </cell>
          <cell r="S177">
            <v>0</v>
          </cell>
          <cell r="T177">
            <v>-5598.6499999982771</v>
          </cell>
          <cell r="U177">
            <v>0</v>
          </cell>
          <cell r="V177">
            <v>5599</v>
          </cell>
        </row>
        <row r="178">
          <cell r="A178">
            <v>4412</v>
          </cell>
          <cell r="B178" t="str">
            <v>Excluded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A179">
            <v>4413</v>
          </cell>
          <cell r="B179" t="str">
            <v>Excluded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A180">
            <v>4414</v>
          </cell>
          <cell r="B180" t="str">
            <v>Excluded</v>
          </cell>
          <cell r="C180">
            <v>-562612.47999999986</v>
          </cell>
          <cell r="D180">
            <v>562612.47999999998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-2.5102053768932819E-10</v>
          </cell>
          <cell r="L180">
            <v>0</v>
          </cell>
          <cell r="M180">
            <v>-2.5102053768932819E-10</v>
          </cell>
          <cell r="O180">
            <v>0</v>
          </cell>
          <cell r="P180">
            <v>0</v>
          </cell>
          <cell r="Q180">
            <v>-2.5102053768932819E-10</v>
          </cell>
          <cell r="R180">
            <v>0</v>
          </cell>
          <cell r="S180">
            <v>0</v>
          </cell>
          <cell r="T180">
            <v>-2.5102053768932819E-10</v>
          </cell>
          <cell r="U180">
            <v>0</v>
          </cell>
        </row>
        <row r="181">
          <cell r="A181">
            <v>4415</v>
          </cell>
          <cell r="B181" t="str">
            <v>Trust - Ashington</v>
          </cell>
          <cell r="C181">
            <v>5891765.0200000051</v>
          </cell>
          <cell r="D181">
            <v>-548689.47</v>
          </cell>
          <cell r="E181">
            <v>5343075.5500000054</v>
          </cell>
          <cell r="F181">
            <v>5996886</v>
          </cell>
          <cell r="G181">
            <v>226435</v>
          </cell>
          <cell r="H181">
            <v>5770451</v>
          </cell>
          <cell r="I181">
            <v>5343075.5500000054</v>
          </cell>
          <cell r="J181">
            <v>-427375.4499999946</v>
          </cell>
          <cell r="K181">
            <v>-226434.75000000349</v>
          </cell>
          <cell r="L181">
            <v>0</v>
          </cell>
          <cell r="M181">
            <v>-653810.19999999809</v>
          </cell>
          <cell r="O181">
            <v>-427375.4499999946</v>
          </cell>
          <cell r="P181">
            <v>0</v>
          </cell>
          <cell r="Q181">
            <v>-226434.75000000349</v>
          </cell>
          <cell r="R181">
            <v>0</v>
          </cell>
          <cell r="S181">
            <v>0</v>
          </cell>
          <cell r="T181">
            <v>-653810.19999999809</v>
          </cell>
          <cell r="U181">
            <v>0</v>
          </cell>
          <cell r="V181">
            <v>653810</v>
          </cell>
        </row>
        <row r="182">
          <cell r="A182">
            <v>4416</v>
          </cell>
          <cell r="B182" t="str">
            <v>Excluded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A183">
            <v>4417</v>
          </cell>
          <cell r="B183" t="str">
            <v>High</v>
          </cell>
          <cell r="C183">
            <v>5970036.25</v>
          </cell>
          <cell r="D183">
            <v>-78662.48000000001</v>
          </cell>
          <cell r="E183">
            <v>5891373.7699999996</v>
          </cell>
          <cell r="F183">
            <v>5797087</v>
          </cell>
          <cell r="G183">
            <v>-113204</v>
          </cell>
          <cell r="H183">
            <v>5910291</v>
          </cell>
          <cell r="I183">
            <v>5891373.7699999996</v>
          </cell>
          <cell r="J183">
            <v>-18917.230000000447</v>
          </cell>
          <cell r="K183">
            <v>113203.76999999996</v>
          </cell>
          <cell r="L183">
            <v>0</v>
          </cell>
          <cell r="M183">
            <v>94286.539999999513</v>
          </cell>
          <cell r="O183">
            <v>-18917.230000000447</v>
          </cell>
          <cell r="P183">
            <v>0</v>
          </cell>
          <cell r="Q183">
            <v>0</v>
          </cell>
          <cell r="R183">
            <v>113203.76999999996</v>
          </cell>
          <cell r="S183">
            <v>0</v>
          </cell>
          <cell r="T183">
            <v>0</v>
          </cell>
          <cell r="U183">
            <v>94286.539999999513</v>
          </cell>
          <cell r="V183">
            <v>-94287</v>
          </cell>
        </row>
        <row r="184">
          <cell r="A184">
            <v>4424</v>
          </cell>
          <cell r="B184" t="str">
            <v>Excluded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A185">
            <v>4426</v>
          </cell>
          <cell r="B185" t="str">
            <v>High</v>
          </cell>
          <cell r="C185">
            <v>4998306.0100000007</v>
          </cell>
          <cell r="D185">
            <v>17829.55</v>
          </cell>
          <cell r="E185">
            <v>5016135.5600000005</v>
          </cell>
          <cell r="F185">
            <v>5334651</v>
          </cell>
          <cell r="G185">
            <v>140005</v>
          </cell>
          <cell r="H185">
            <v>5194646</v>
          </cell>
          <cell r="I185">
            <v>5016135.5600000005</v>
          </cell>
          <cell r="J185">
            <v>-178510.43999999948</v>
          </cell>
          <cell r="K185">
            <v>-140004.71000000328</v>
          </cell>
          <cell r="L185">
            <v>0</v>
          </cell>
          <cell r="M185">
            <v>-318515.15000000276</v>
          </cell>
          <cell r="O185">
            <v>-178510.43999999948</v>
          </cell>
          <cell r="P185">
            <v>0</v>
          </cell>
          <cell r="Q185">
            <v>-140004.71000000328</v>
          </cell>
          <cell r="R185">
            <v>0</v>
          </cell>
          <cell r="S185">
            <v>0</v>
          </cell>
          <cell r="T185">
            <v>-318515.15000000276</v>
          </cell>
          <cell r="U185">
            <v>0</v>
          </cell>
          <cell r="V185">
            <v>318515</v>
          </cell>
        </row>
        <row r="186">
          <cell r="A186">
            <v>4432</v>
          </cell>
          <cell r="B186" t="str">
            <v>Excluded</v>
          </cell>
          <cell r="C186">
            <v>-37272.27999999997</v>
          </cell>
          <cell r="D186">
            <v>37272.28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A187">
            <v>4433</v>
          </cell>
          <cell r="B187" t="str">
            <v>Excluded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A188">
            <v>4434</v>
          </cell>
          <cell r="B188" t="str">
            <v>High</v>
          </cell>
          <cell r="C188">
            <v>4552741.6400000025</v>
          </cell>
          <cell r="D188">
            <v>-31095.279999999999</v>
          </cell>
          <cell r="E188">
            <v>4521646.3600000022</v>
          </cell>
          <cell r="F188">
            <v>4469491</v>
          </cell>
          <cell r="G188">
            <v>296343</v>
          </cell>
          <cell r="H188">
            <v>4173148</v>
          </cell>
          <cell r="I188">
            <v>4521646.3600000022</v>
          </cell>
          <cell r="J188">
            <v>348498.3600000022</v>
          </cell>
          <cell r="K188">
            <v>-296342.5500000001</v>
          </cell>
          <cell r="L188">
            <v>0</v>
          </cell>
          <cell r="M188">
            <v>52155.810000002093</v>
          </cell>
          <cell r="O188">
            <v>0</v>
          </cell>
          <cell r="P188">
            <v>348498.3600000022</v>
          </cell>
          <cell r="Q188">
            <v>-296342.5500000001</v>
          </cell>
          <cell r="R188">
            <v>0</v>
          </cell>
          <cell r="S188">
            <v>0</v>
          </cell>
          <cell r="T188">
            <v>0</v>
          </cell>
          <cell r="U188">
            <v>52155.810000002093</v>
          </cell>
          <cell r="V188">
            <v>-52156</v>
          </cell>
        </row>
        <row r="189">
          <cell r="A189">
            <v>4435</v>
          </cell>
          <cell r="B189" t="str">
            <v>Excluded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A190">
            <v>4436</v>
          </cell>
          <cell r="B190" t="str">
            <v>Excluded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A191">
            <v>4437</v>
          </cell>
          <cell r="B191" t="str">
            <v>Excluded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A192">
            <v>4438</v>
          </cell>
          <cell r="B192" t="str">
            <v>High</v>
          </cell>
          <cell r="C192">
            <v>5480552.580000001</v>
          </cell>
          <cell r="D192">
            <v>46122.979999999996</v>
          </cell>
          <cell r="E192">
            <v>5526675.5600000015</v>
          </cell>
          <cell r="F192">
            <v>5403296</v>
          </cell>
          <cell r="G192">
            <v>24785</v>
          </cell>
          <cell r="H192">
            <v>5378511</v>
          </cell>
          <cell r="I192">
            <v>5526675.5600000015</v>
          </cell>
          <cell r="J192">
            <v>148164.56000000145</v>
          </cell>
          <cell r="K192">
            <v>-24785.150000001115</v>
          </cell>
          <cell r="L192">
            <v>0</v>
          </cell>
          <cell r="M192">
            <v>123379.41000000034</v>
          </cell>
          <cell r="O192">
            <v>0</v>
          </cell>
          <cell r="P192">
            <v>148164.56000000145</v>
          </cell>
          <cell r="Q192">
            <v>-24785.150000001115</v>
          </cell>
          <cell r="R192">
            <v>0</v>
          </cell>
          <cell r="S192">
            <v>0</v>
          </cell>
          <cell r="T192">
            <v>0</v>
          </cell>
          <cell r="U192">
            <v>123379.41000000034</v>
          </cell>
          <cell r="V192">
            <v>-123379</v>
          </cell>
        </row>
        <row r="193">
          <cell r="A193">
            <v>4439</v>
          </cell>
          <cell r="B193" t="str">
            <v>High</v>
          </cell>
          <cell r="C193">
            <v>2174685.2499999986</v>
          </cell>
          <cell r="D193">
            <v>13108.71</v>
          </cell>
          <cell r="E193">
            <v>2187793.9599999986</v>
          </cell>
          <cell r="F193">
            <v>2241349</v>
          </cell>
          <cell r="G193">
            <v>171339</v>
          </cell>
          <cell r="H193">
            <v>2070010</v>
          </cell>
          <cell r="I193">
            <v>2187793.9599999986</v>
          </cell>
          <cell r="J193">
            <v>117783.95999999857</v>
          </cell>
          <cell r="K193">
            <v>-171339.02000000078</v>
          </cell>
          <cell r="L193">
            <v>0</v>
          </cell>
          <cell r="M193">
            <v>-53555.06000000221</v>
          </cell>
          <cell r="O193">
            <v>0</v>
          </cell>
          <cell r="P193">
            <v>117783.95999999857</v>
          </cell>
          <cell r="Q193">
            <v>-171339.02000000078</v>
          </cell>
          <cell r="R193">
            <v>0</v>
          </cell>
          <cell r="S193">
            <v>0</v>
          </cell>
          <cell r="T193">
            <v>-53555.06000000221</v>
          </cell>
          <cell r="U193">
            <v>0</v>
          </cell>
          <cell r="V193">
            <v>53555</v>
          </cell>
        </row>
        <row r="194">
          <cell r="A194">
            <v>4441</v>
          </cell>
          <cell r="B194" t="str">
            <v>Middle</v>
          </cell>
          <cell r="C194">
            <v>1738375.1200000006</v>
          </cell>
          <cell r="D194">
            <v>11653.46</v>
          </cell>
          <cell r="E194">
            <v>1750028.5800000005</v>
          </cell>
          <cell r="F194">
            <v>1832142</v>
          </cell>
          <cell r="G194">
            <v>22172</v>
          </cell>
          <cell r="H194">
            <v>1809970</v>
          </cell>
          <cell r="I194">
            <v>1750028.5800000005</v>
          </cell>
          <cell r="J194">
            <v>-59941.41999999946</v>
          </cell>
          <cell r="K194">
            <v>-22172.100000000028</v>
          </cell>
          <cell r="L194">
            <v>0</v>
          </cell>
          <cell r="M194">
            <v>-82113.519999999495</v>
          </cell>
          <cell r="O194">
            <v>-59941.41999999946</v>
          </cell>
          <cell r="P194">
            <v>0</v>
          </cell>
          <cell r="Q194">
            <v>-22172.100000000028</v>
          </cell>
          <cell r="R194">
            <v>0</v>
          </cell>
          <cell r="S194">
            <v>0</v>
          </cell>
          <cell r="T194">
            <v>-82113.519999999495</v>
          </cell>
          <cell r="U194">
            <v>0</v>
          </cell>
          <cell r="V194">
            <v>82114</v>
          </cell>
        </row>
        <row r="195">
          <cell r="A195">
            <v>4442</v>
          </cell>
          <cell r="B195" t="str">
            <v>High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A196">
            <v>4501</v>
          </cell>
          <cell r="B196" t="str">
            <v>Excluded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A197">
            <v>4620</v>
          </cell>
          <cell r="B197" t="str">
            <v>Middle</v>
          </cell>
          <cell r="C197">
            <v>900255.31000000029</v>
          </cell>
          <cell r="D197">
            <v>6686.08</v>
          </cell>
          <cell r="E197">
            <v>906941.39000000025</v>
          </cell>
          <cell r="F197">
            <v>979479</v>
          </cell>
          <cell r="G197">
            <v>53656</v>
          </cell>
          <cell r="H197">
            <v>925823</v>
          </cell>
          <cell r="I197">
            <v>906941.39000000025</v>
          </cell>
          <cell r="J197">
            <v>-18881.609999999753</v>
          </cell>
          <cell r="K197">
            <v>-53655.829999999813</v>
          </cell>
          <cell r="L197">
            <v>0</v>
          </cell>
          <cell r="M197">
            <v>-72537.439999999566</v>
          </cell>
          <cell r="O197">
            <v>-18881.609999999753</v>
          </cell>
          <cell r="P197">
            <v>0</v>
          </cell>
          <cell r="Q197">
            <v>-53655.829999999813</v>
          </cell>
          <cell r="R197">
            <v>0</v>
          </cell>
          <cell r="S197">
            <v>0</v>
          </cell>
          <cell r="T197">
            <v>-72537.439999999566</v>
          </cell>
          <cell r="U197">
            <v>0</v>
          </cell>
          <cell r="V197">
            <v>72537</v>
          </cell>
        </row>
        <row r="198">
          <cell r="A198">
            <v>4632</v>
          </cell>
          <cell r="B198" t="str">
            <v>High</v>
          </cell>
          <cell r="C198">
            <v>-124.94999999999675</v>
          </cell>
          <cell r="D198">
            <v>124.95</v>
          </cell>
          <cell r="E198">
            <v>3.2542857297812589E-12</v>
          </cell>
          <cell r="F198">
            <v>0</v>
          </cell>
          <cell r="G198">
            <v>-2.8195790979790303E-9</v>
          </cell>
          <cell r="H198">
            <v>2.8195790979790303E-9</v>
          </cell>
          <cell r="I198">
            <v>3.2542857297812589E-12</v>
          </cell>
          <cell r="J198">
            <v>-2.816324812249249E-9</v>
          </cell>
          <cell r="K198">
            <v>0</v>
          </cell>
          <cell r="L198">
            <v>0</v>
          </cell>
          <cell r="M198">
            <v>-2.816324812249249E-9</v>
          </cell>
          <cell r="O198">
            <v>-2.816324812249249E-9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-2.816324812249249E-9</v>
          </cell>
          <cell r="U198">
            <v>0</v>
          </cell>
          <cell r="V198">
            <v>0</v>
          </cell>
        </row>
        <row r="199">
          <cell r="A199">
            <v>4653</v>
          </cell>
          <cell r="B199" t="str">
            <v>Middle</v>
          </cell>
          <cell r="C199">
            <v>-34.000000000002274</v>
          </cell>
          <cell r="D199">
            <v>34</v>
          </cell>
          <cell r="E199">
            <v>-2.2737367544323206E-12</v>
          </cell>
          <cell r="F199">
            <v>0</v>
          </cell>
          <cell r="G199">
            <v>-2.2409948896573439E-11</v>
          </cell>
          <cell r="H199">
            <v>2.2409948896573439E-11</v>
          </cell>
          <cell r="I199">
            <v>-2.2737367544323206E-12</v>
          </cell>
          <cell r="J199">
            <v>-2.468368565100576E-11</v>
          </cell>
          <cell r="K199">
            <v>0</v>
          </cell>
          <cell r="L199">
            <v>0</v>
          </cell>
          <cell r="M199">
            <v>-2.468368565100576E-11</v>
          </cell>
          <cell r="O199">
            <v>-2.468368565100576E-11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-2.468368565100576E-11</v>
          </cell>
          <cell r="U199">
            <v>0</v>
          </cell>
          <cell r="V199">
            <v>0</v>
          </cell>
        </row>
        <row r="200">
          <cell r="A200">
            <v>4654</v>
          </cell>
          <cell r="B200" t="str">
            <v>Middle</v>
          </cell>
          <cell r="C200">
            <v>1257883.4499999997</v>
          </cell>
          <cell r="D200">
            <v>4985.3500000000004</v>
          </cell>
          <cell r="E200">
            <v>1262868.7999999998</v>
          </cell>
          <cell r="F200">
            <v>1315751</v>
          </cell>
          <cell r="G200">
            <v>32610</v>
          </cell>
          <cell r="H200">
            <v>1283141</v>
          </cell>
          <cell r="I200">
            <v>1262868.7999999998</v>
          </cell>
          <cell r="J200">
            <v>-20272.200000000186</v>
          </cell>
          <cell r="K200">
            <v>-32609.94999999932</v>
          </cell>
          <cell r="L200">
            <v>0</v>
          </cell>
          <cell r="M200">
            <v>-52882.149999999507</v>
          </cell>
          <cell r="O200">
            <v>-20272.200000000186</v>
          </cell>
          <cell r="P200">
            <v>0</v>
          </cell>
          <cell r="Q200">
            <v>-32609.94999999932</v>
          </cell>
          <cell r="R200">
            <v>0</v>
          </cell>
          <cell r="S200">
            <v>0</v>
          </cell>
          <cell r="T200">
            <v>-52882.149999999507</v>
          </cell>
          <cell r="U200">
            <v>0</v>
          </cell>
          <cell r="V200">
            <v>52882</v>
          </cell>
        </row>
        <row r="201">
          <cell r="A201">
            <v>4800</v>
          </cell>
          <cell r="B201" t="str">
            <v>Middle</v>
          </cell>
          <cell r="C201">
            <v>1748880.4799999995</v>
          </cell>
          <cell r="D201">
            <v>8504.2999999999993</v>
          </cell>
          <cell r="E201">
            <v>1757384.7799999996</v>
          </cell>
          <cell r="F201">
            <v>1864616</v>
          </cell>
          <cell r="G201">
            <v>69413</v>
          </cell>
          <cell r="H201">
            <v>1795203</v>
          </cell>
          <cell r="I201">
            <v>1757384.7799999996</v>
          </cell>
          <cell r="J201">
            <v>-37818.220000000438</v>
          </cell>
          <cell r="K201">
            <v>-69412.689999999362</v>
          </cell>
          <cell r="L201">
            <v>0</v>
          </cell>
          <cell r="M201">
            <v>-107230.9099999998</v>
          </cell>
          <cell r="O201">
            <v>-37818.220000000438</v>
          </cell>
          <cell r="P201">
            <v>0</v>
          </cell>
          <cell r="Q201">
            <v>-69412.689999999362</v>
          </cell>
          <cell r="R201">
            <v>0</v>
          </cell>
          <cell r="S201">
            <v>0</v>
          </cell>
          <cell r="T201">
            <v>-107230.9099999998</v>
          </cell>
          <cell r="U201">
            <v>0</v>
          </cell>
          <cell r="V201">
            <v>107231</v>
          </cell>
        </row>
        <row r="202">
          <cell r="A202">
            <v>4802</v>
          </cell>
          <cell r="B202" t="str">
            <v>Middle</v>
          </cell>
          <cell r="C202">
            <v>761998.96999999927</v>
          </cell>
          <cell r="D202">
            <v>10454.61</v>
          </cell>
          <cell r="E202">
            <v>772453.57999999926</v>
          </cell>
          <cell r="F202">
            <v>819535</v>
          </cell>
          <cell r="G202">
            <v>-15359</v>
          </cell>
          <cell r="H202">
            <v>834894</v>
          </cell>
          <cell r="I202">
            <v>772453.57999999926</v>
          </cell>
          <cell r="J202">
            <v>-62440.42000000074</v>
          </cell>
          <cell r="K202">
            <v>15358.750000000415</v>
          </cell>
          <cell r="L202">
            <v>0</v>
          </cell>
          <cell r="M202">
            <v>-47081.670000000326</v>
          </cell>
          <cell r="O202">
            <v>-62440.42000000074</v>
          </cell>
          <cell r="P202">
            <v>0</v>
          </cell>
          <cell r="Q202">
            <v>0</v>
          </cell>
          <cell r="R202">
            <v>15358.750000000415</v>
          </cell>
          <cell r="S202">
            <v>0</v>
          </cell>
          <cell r="T202">
            <v>-47081.670000000326</v>
          </cell>
          <cell r="U202">
            <v>0</v>
          </cell>
          <cell r="V202">
            <v>47082</v>
          </cell>
        </row>
        <row r="203">
          <cell r="A203">
            <v>4810</v>
          </cell>
          <cell r="B203" t="str">
            <v>Middle</v>
          </cell>
          <cell r="C203">
            <v>818041.86</v>
          </cell>
          <cell r="D203">
            <v>1869.2600000000002</v>
          </cell>
          <cell r="E203">
            <v>819911.12</v>
          </cell>
          <cell r="F203">
            <v>906957</v>
          </cell>
          <cell r="G203">
            <v>78258</v>
          </cell>
          <cell r="H203">
            <v>828699</v>
          </cell>
          <cell r="I203">
            <v>819911.12</v>
          </cell>
          <cell r="J203">
            <v>-8787.8800000000047</v>
          </cell>
          <cell r="K203">
            <v>-78258.449999999852</v>
          </cell>
          <cell r="L203">
            <v>0</v>
          </cell>
          <cell r="M203">
            <v>-87046.329999999856</v>
          </cell>
          <cell r="O203">
            <v>-8787.8800000000047</v>
          </cell>
          <cell r="P203">
            <v>0</v>
          </cell>
          <cell r="Q203">
            <v>-78258.449999999852</v>
          </cell>
          <cell r="R203">
            <v>0</v>
          </cell>
          <cell r="S203">
            <v>0</v>
          </cell>
          <cell r="T203">
            <v>-87046.329999999856</v>
          </cell>
          <cell r="U203">
            <v>0</v>
          </cell>
          <cell r="V203">
            <v>87046</v>
          </cell>
        </row>
        <row r="204">
          <cell r="A204">
            <v>4816</v>
          </cell>
          <cell r="B204" t="str">
            <v>Excluded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A205">
            <v>4817</v>
          </cell>
          <cell r="B205" t="str">
            <v>Excluded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A206">
            <v>4818</v>
          </cell>
          <cell r="B206" t="str">
            <v>Middle</v>
          </cell>
          <cell r="C206">
            <v>519298.74999999965</v>
          </cell>
          <cell r="D206">
            <v>6794.19</v>
          </cell>
          <cell r="E206">
            <v>526092.93999999959</v>
          </cell>
          <cell r="F206">
            <v>557450</v>
          </cell>
          <cell r="G206">
            <v>26699</v>
          </cell>
          <cell r="H206">
            <v>530751</v>
          </cell>
          <cell r="I206">
            <v>526092.93999999959</v>
          </cell>
          <cell r="J206">
            <v>-4658.0600000004051</v>
          </cell>
          <cell r="K206">
            <v>-26698.799999999937</v>
          </cell>
          <cell r="L206">
            <v>0</v>
          </cell>
          <cell r="M206">
            <v>-31356.860000000343</v>
          </cell>
          <cell r="O206">
            <v>-4658.0600000004051</v>
          </cell>
          <cell r="P206">
            <v>0</v>
          </cell>
          <cell r="Q206">
            <v>-26698.799999999937</v>
          </cell>
          <cell r="R206">
            <v>0</v>
          </cell>
          <cell r="S206">
            <v>0</v>
          </cell>
          <cell r="T206">
            <v>-31356.860000000343</v>
          </cell>
          <cell r="U206">
            <v>0</v>
          </cell>
          <cell r="V206">
            <v>31357</v>
          </cell>
        </row>
        <row r="207">
          <cell r="A207">
            <v>5201</v>
          </cell>
          <cell r="B207" t="str">
            <v>Foundation</v>
          </cell>
          <cell r="C207">
            <v>302602.48000000016</v>
          </cell>
          <cell r="D207">
            <v>224.65999999999997</v>
          </cell>
          <cell r="E207">
            <v>302827.14000000013</v>
          </cell>
          <cell r="F207">
            <v>316447</v>
          </cell>
          <cell r="G207">
            <v>15081</v>
          </cell>
          <cell r="H207">
            <v>301366</v>
          </cell>
          <cell r="I207">
            <v>302827.14000000013</v>
          </cell>
          <cell r="J207">
            <v>1461.1400000001304</v>
          </cell>
          <cell r="K207">
            <v>-15081.170000000086</v>
          </cell>
          <cell r="L207">
            <v>0</v>
          </cell>
          <cell r="M207">
            <v>-13620.029999999955</v>
          </cell>
          <cell r="O207">
            <v>0</v>
          </cell>
          <cell r="P207">
            <v>1461.1400000001304</v>
          </cell>
          <cell r="Q207">
            <v>-15081.170000000086</v>
          </cell>
          <cell r="R207">
            <v>0</v>
          </cell>
          <cell r="S207">
            <v>0</v>
          </cell>
          <cell r="T207">
            <v>-13620.029999999955</v>
          </cell>
          <cell r="U207">
            <v>0</v>
          </cell>
          <cell r="V207">
            <v>13620</v>
          </cell>
        </row>
        <row r="208">
          <cell r="A208">
            <v>5400</v>
          </cell>
          <cell r="B208" t="str">
            <v>High</v>
          </cell>
          <cell r="C208">
            <v>3124903.68</v>
          </cell>
          <cell r="D208">
            <v>23792.3</v>
          </cell>
          <cell r="E208">
            <v>3148695.98</v>
          </cell>
          <cell r="F208">
            <v>3450730</v>
          </cell>
          <cell r="G208">
            <v>360488</v>
          </cell>
          <cell r="H208">
            <v>3090242</v>
          </cell>
          <cell r="I208">
            <v>3148695.98</v>
          </cell>
          <cell r="J208">
            <v>58453.979999999981</v>
          </cell>
          <cell r="K208">
            <v>-360488.00000000157</v>
          </cell>
          <cell r="L208">
            <v>0</v>
          </cell>
          <cell r="M208">
            <v>-302034.02000000159</v>
          </cell>
          <cell r="O208">
            <v>0</v>
          </cell>
          <cell r="P208">
            <v>58453.979999999981</v>
          </cell>
          <cell r="Q208">
            <v>-360488.00000000157</v>
          </cell>
          <cell r="R208">
            <v>0</v>
          </cell>
          <cell r="S208">
            <v>0</v>
          </cell>
          <cell r="T208">
            <v>-302034.02000000159</v>
          </cell>
          <cell r="U208">
            <v>0</v>
          </cell>
          <cell r="V208">
            <v>302034</v>
          </cell>
        </row>
        <row r="209">
          <cell r="A209">
            <v>5401</v>
          </cell>
          <cell r="B209" t="str">
            <v>Excluded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A210">
            <v>7003</v>
          </cell>
          <cell r="B210" t="str">
            <v>Special</v>
          </cell>
          <cell r="C210">
            <v>1726646.0500000003</v>
          </cell>
          <cell r="D210">
            <v>8232.3700000000008</v>
          </cell>
          <cell r="E210">
            <v>1734878.4200000004</v>
          </cell>
          <cell r="F210">
            <v>2221205</v>
          </cell>
          <cell r="G210">
            <v>618647</v>
          </cell>
          <cell r="H210">
            <v>1602558</v>
          </cell>
          <cell r="I210">
            <v>1734878.4200000004</v>
          </cell>
          <cell r="J210">
            <v>132320.42000000039</v>
          </cell>
          <cell r="K210">
            <v>-618646.83999999973</v>
          </cell>
          <cell r="L210">
            <v>0</v>
          </cell>
          <cell r="M210">
            <v>-486326.41999999934</v>
          </cell>
          <cell r="O210">
            <v>0</v>
          </cell>
          <cell r="P210">
            <v>132320.42000000039</v>
          </cell>
          <cell r="Q210">
            <v>-618646.83999999973</v>
          </cell>
          <cell r="R210">
            <v>0</v>
          </cell>
          <cell r="S210">
            <v>0</v>
          </cell>
          <cell r="T210">
            <v>-486326.41999999934</v>
          </cell>
          <cell r="U210">
            <v>0</v>
          </cell>
          <cell r="V210">
            <v>486326</v>
          </cell>
        </row>
        <row r="211">
          <cell r="A211">
            <v>7006</v>
          </cell>
          <cell r="B211" t="str">
            <v>Special</v>
          </cell>
          <cell r="C211">
            <v>834328.73000000021</v>
          </cell>
          <cell r="D211">
            <v>4855.53</v>
          </cell>
          <cell r="E211">
            <v>839184.26000000024</v>
          </cell>
          <cell r="F211">
            <v>849159</v>
          </cell>
          <cell r="G211">
            <v>227881</v>
          </cell>
          <cell r="H211">
            <v>621278</v>
          </cell>
          <cell r="I211">
            <v>839184.26000000024</v>
          </cell>
          <cell r="J211">
            <v>217906.26000000024</v>
          </cell>
          <cell r="K211">
            <v>-227881.40000000052</v>
          </cell>
          <cell r="L211">
            <v>0</v>
          </cell>
          <cell r="M211">
            <v>-9975.1400000002759</v>
          </cell>
          <cell r="O211">
            <v>0</v>
          </cell>
          <cell r="P211">
            <v>217906.26000000024</v>
          </cell>
          <cell r="Q211">
            <v>-227881.40000000052</v>
          </cell>
          <cell r="R211">
            <v>0</v>
          </cell>
          <cell r="S211">
            <v>0</v>
          </cell>
          <cell r="T211">
            <v>-9975.1400000002759</v>
          </cell>
          <cell r="U211">
            <v>0</v>
          </cell>
          <cell r="V211">
            <v>9975</v>
          </cell>
        </row>
        <row r="212">
          <cell r="A212">
            <v>7010</v>
          </cell>
          <cell r="B212" t="str">
            <v>Special</v>
          </cell>
          <cell r="C212">
            <v>477578.65000000055</v>
          </cell>
          <cell r="D212">
            <v>8472.59</v>
          </cell>
          <cell r="E212">
            <v>486051.24000000057</v>
          </cell>
          <cell r="F212">
            <v>493652</v>
          </cell>
          <cell r="G212">
            <v>42374</v>
          </cell>
          <cell r="H212">
            <v>451278</v>
          </cell>
          <cell r="I212">
            <v>486051.24000000057</v>
          </cell>
          <cell r="J212">
            <v>34773.240000000573</v>
          </cell>
          <cell r="K212">
            <v>-42373.650000000402</v>
          </cell>
          <cell r="L212">
            <v>0</v>
          </cell>
          <cell r="M212">
            <v>-7600.4099999998289</v>
          </cell>
          <cell r="O212">
            <v>0</v>
          </cell>
          <cell r="P212">
            <v>34773.240000000573</v>
          </cell>
          <cell r="Q212">
            <v>-42373.650000000402</v>
          </cell>
          <cell r="R212">
            <v>0</v>
          </cell>
          <cell r="S212">
            <v>0</v>
          </cell>
          <cell r="T212">
            <v>-7600.4099999998289</v>
          </cell>
          <cell r="U212">
            <v>0</v>
          </cell>
          <cell r="V212">
            <v>7600</v>
          </cell>
        </row>
        <row r="213">
          <cell r="A213">
            <v>7012</v>
          </cell>
          <cell r="B213" t="str">
            <v>Special</v>
          </cell>
          <cell r="C213">
            <v>402803.70000000024</v>
          </cell>
          <cell r="D213">
            <v>3894.45</v>
          </cell>
          <cell r="E213">
            <v>406698.15000000026</v>
          </cell>
          <cell r="F213">
            <v>470519</v>
          </cell>
          <cell r="G213">
            <v>39027</v>
          </cell>
          <cell r="H213">
            <v>431492</v>
          </cell>
          <cell r="I213">
            <v>406698.15000000026</v>
          </cell>
          <cell r="J213">
            <v>-24793.849999999744</v>
          </cell>
          <cell r="K213">
            <v>-39027.289999999921</v>
          </cell>
          <cell r="L213">
            <v>0</v>
          </cell>
          <cell r="M213">
            <v>-63821.139999999665</v>
          </cell>
          <cell r="O213">
            <v>-24793.849999999744</v>
          </cell>
          <cell r="P213">
            <v>0</v>
          </cell>
          <cell r="Q213">
            <v>-39027.289999999921</v>
          </cell>
          <cell r="R213">
            <v>0</v>
          </cell>
          <cell r="S213">
            <v>0</v>
          </cell>
          <cell r="T213">
            <v>-63821.139999999665</v>
          </cell>
          <cell r="U213">
            <v>0</v>
          </cell>
          <cell r="V213">
            <v>63821</v>
          </cell>
        </row>
        <row r="214">
          <cell r="A214">
            <v>7018</v>
          </cell>
          <cell r="B214" t="str">
            <v>Special</v>
          </cell>
          <cell r="C214">
            <v>680404.90999999957</v>
          </cell>
          <cell r="D214">
            <v>-12580.81</v>
          </cell>
          <cell r="E214">
            <v>667824.09999999951</v>
          </cell>
          <cell r="F214">
            <v>736563</v>
          </cell>
          <cell r="G214">
            <v>-4822</v>
          </cell>
          <cell r="H214">
            <v>741385</v>
          </cell>
          <cell r="I214">
            <v>667824.09999999951</v>
          </cell>
          <cell r="J214">
            <v>-73560.900000000489</v>
          </cell>
          <cell r="K214">
            <v>4821.9599999993952</v>
          </cell>
          <cell r="L214">
            <v>0</v>
          </cell>
          <cell r="M214">
            <v>-68738.940000001094</v>
          </cell>
          <cell r="O214">
            <v>-73560.900000000489</v>
          </cell>
          <cell r="P214">
            <v>0</v>
          </cell>
          <cell r="Q214">
            <v>0</v>
          </cell>
          <cell r="R214">
            <v>4821.9599999993952</v>
          </cell>
          <cell r="S214">
            <v>0</v>
          </cell>
          <cell r="T214">
            <v>-68738.940000001094</v>
          </cell>
          <cell r="U214">
            <v>0</v>
          </cell>
          <cell r="V214">
            <v>68739</v>
          </cell>
        </row>
        <row r="215">
          <cell r="A215">
            <v>7019</v>
          </cell>
          <cell r="B215" t="str">
            <v>Excluded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A216">
            <v>7021</v>
          </cell>
          <cell r="B216" t="str">
            <v>Special</v>
          </cell>
          <cell r="C216">
            <v>774546.92000000062</v>
          </cell>
          <cell r="D216">
            <v>7055.65</v>
          </cell>
          <cell r="E216">
            <v>781602.57000000065</v>
          </cell>
          <cell r="F216">
            <v>891891</v>
          </cell>
          <cell r="G216">
            <v>135868</v>
          </cell>
          <cell r="H216">
            <v>756023</v>
          </cell>
          <cell r="I216">
            <v>781602.57000000065</v>
          </cell>
          <cell r="J216">
            <v>25579.570000000647</v>
          </cell>
          <cell r="K216">
            <v>-135867.8000000001</v>
          </cell>
          <cell r="L216">
            <v>0</v>
          </cell>
          <cell r="M216">
            <v>-110288.22999999946</v>
          </cell>
          <cell r="O216">
            <v>0</v>
          </cell>
          <cell r="P216">
            <v>25579.570000000647</v>
          </cell>
          <cell r="Q216">
            <v>-135867.8000000001</v>
          </cell>
          <cell r="R216">
            <v>0</v>
          </cell>
          <cell r="S216">
            <v>0</v>
          </cell>
          <cell r="T216">
            <v>-110288.22999999946</v>
          </cell>
          <cell r="U216">
            <v>0</v>
          </cell>
          <cell r="V216">
            <v>110288</v>
          </cell>
        </row>
        <row r="217">
          <cell r="A217">
            <v>7022</v>
          </cell>
          <cell r="B217" t="str">
            <v>Special</v>
          </cell>
          <cell r="C217">
            <v>1299158.7099999997</v>
          </cell>
          <cell r="D217">
            <v>17014.8</v>
          </cell>
          <cell r="E217">
            <v>1316173.5099999998</v>
          </cell>
          <cell r="F217">
            <v>1511548</v>
          </cell>
          <cell r="G217">
            <v>37072</v>
          </cell>
          <cell r="H217">
            <v>1474476</v>
          </cell>
          <cell r="I217">
            <v>1316173.5099999998</v>
          </cell>
          <cell r="J217">
            <v>-158302.49000000022</v>
          </cell>
          <cell r="K217">
            <v>-37071.839999999895</v>
          </cell>
          <cell r="L217">
            <v>0</v>
          </cell>
          <cell r="M217">
            <v>-195374.33000000013</v>
          </cell>
          <cell r="O217">
            <v>-158302.49000000022</v>
          </cell>
          <cell r="P217">
            <v>0</v>
          </cell>
          <cell r="Q217">
            <v>-37071.839999999895</v>
          </cell>
          <cell r="R217">
            <v>0</v>
          </cell>
          <cell r="S217">
            <v>0</v>
          </cell>
          <cell r="T217">
            <v>-195374.33000000013</v>
          </cell>
          <cell r="U217">
            <v>0</v>
          </cell>
          <cell r="V217">
            <v>195374</v>
          </cell>
        </row>
        <row r="218">
          <cell r="A218">
            <v>7024</v>
          </cell>
          <cell r="B218" t="str">
            <v>Special</v>
          </cell>
          <cell r="C218">
            <v>660297.20999999903</v>
          </cell>
          <cell r="D218">
            <v>5951.1799999999994</v>
          </cell>
          <cell r="E218">
            <v>666248.38999999908</v>
          </cell>
          <cell r="F218">
            <v>864959</v>
          </cell>
          <cell r="G218">
            <v>76818</v>
          </cell>
          <cell r="H218">
            <v>788141</v>
          </cell>
          <cell r="I218">
            <v>666248.38999999908</v>
          </cell>
          <cell r="J218">
            <v>-121892.61000000092</v>
          </cell>
          <cell r="K218">
            <v>-76818.420000000347</v>
          </cell>
          <cell r="L218">
            <v>0</v>
          </cell>
          <cell r="M218">
            <v>-198711.03000000125</v>
          </cell>
          <cell r="O218">
            <v>-121892.61000000092</v>
          </cell>
          <cell r="P218">
            <v>0</v>
          </cell>
          <cell r="Q218">
            <v>-76818.420000000347</v>
          </cell>
          <cell r="R218">
            <v>0</v>
          </cell>
          <cell r="S218">
            <v>0</v>
          </cell>
          <cell r="T218">
            <v>-198711.03000000125</v>
          </cell>
          <cell r="U218">
            <v>0</v>
          </cell>
          <cell r="V218">
            <v>198711</v>
          </cell>
        </row>
        <row r="251">
          <cell r="V251">
            <v>8101609.1100000003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Budgets"/>
      <sheetName val="Macro1"/>
      <sheetName val="Data"/>
      <sheetName val="first"/>
      <sheetName val="middle"/>
      <sheetName val="high"/>
      <sheetName val="special"/>
      <sheetName val="trustnote"/>
      <sheetName val="excluded"/>
      <sheetName val="Reconcile"/>
      <sheetName val="Checks"/>
      <sheetName val="Sheet10"/>
      <sheetName val="NOTE"/>
    </sheetNames>
    <sheetDataSet>
      <sheetData sheetId="0" refreshError="1"/>
      <sheetData sheetId="1" refreshError="1"/>
      <sheetData sheetId="2" refreshError="1"/>
      <sheetData sheetId="3">
        <row r="125">
          <cell r="T125">
            <v>-3852425.9300000044</v>
          </cell>
        </row>
      </sheetData>
      <sheetData sheetId="4">
        <row r="30">
          <cell r="T30">
            <v>-1507112.5000000021</v>
          </cell>
        </row>
      </sheetData>
      <sheetData sheetId="5">
        <row r="14">
          <cell r="T14">
            <v>-1206325.1800000027</v>
          </cell>
        </row>
      </sheetData>
      <sheetData sheetId="6">
        <row r="13">
          <cell r="T13">
            <v>-1727402.1699999997</v>
          </cell>
        </row>
      </sheetData>
      <sheetData sheetId="7">
        <row r="30">
          <cell r="T30">
            <v>-1565429.2300000044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"/>
      <sheetName val="Working"/>
      <sheetName val="trustnote"/>
      <sheetName val="NOTE"/>
      <sheetName val="School List"/>
      <sheetName val="Reconciliation"/>
    </sheetNames>
    <sheetDataSet>
      <sheetData sheetId="0"/>
      <sheetData sheetId="1"/>
      <sheetData sheetId="2">
        <row r="242">
          <cell r="T242">
            <v>-9890994.3500000127</v>
          </cell>
          <cell r="U242">
            <v>1000153.2800000007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CURRENT check"/>
      <sheetName val="June 16 updated EFA"/>
      <sheetName val="June 16"/>
    </sheetNames>
    <sheetDataSet>
      <sheetData sheetId="0">
        <row r="1">
          <cell r="B1">
            <v>0</v>
          </cell>
          <cell r="C1" t="str">
            <v>School</v>
          </cell>
          <cell r="D1" t="str">
            <v>Budget Share</v>
          </cell>
          <cell r="E1" t="str">
            <v>SEN Funding</v>
          </cell>
          <cell r="F1" t="str">
            <v>B/fwd Balance</v>
          </cell>
          <cell r="G1" t="str">
            <v>Cluster Balances Merged With School Balance</v>
          </cell>
          <cell r="H1" t="str">
            <v>EFA Funding</v>
          </cell>
          <cell r="I1" t="str">
            <v>Nursery Funding from Form16</v>
          </cell>
          <cell r="J1" t="str">
            <v>Base Budget</v>
          </cell>
        </row>
        <row r="2">
          <cell r="B2">
            <v>1100</v>
          </cell>
          <cell r="C2" t="str">
            <v>Pupil Referral Unit</v>
          </cell>
          <cell r="D2">
            <v>0</v>
          </cell>
          <cell r="E2">
            <v>400000</v>
          </cell>
          <cell r="F2">
            <v>-27198</v>
          </cell>
          <cell r="G2">
            <v>0</v>
          </cell>
          <cell r="H2">
            <v>0</v>
          </cell>
          <cell r="I2">
            <v>0</v>
          </cell>
          <cell r="J2">
            <v>372802</v>
          </cell>
        </row>
        <row r="3">
          <cell r="B3">
            <v>2002</v>
          </cell>
          <cell r="C3" t="str">
            <v>Acomb</v>
          </cell>
          <cell r="D3">
            <v>311915</v>
          </cell>
          <cell r="E3">
            <v>0</v>
          </cell>
          <cell r="F3">
            <v>24648</v>
          </cell>
          <cell r="G3">
            <v>0</v>
          </cell>
          <cell r="H3">
            <v>0</v>
          </cell>
          <cell r="I3">
            <v>0</v>
          </cell>
          <cell r="J3">
            <v>336563</v>
          </cell>
        </row>
        <row r="4">
          <cell r="B4">
            <v>2009</v>
          </cell>
          <cell r="C4" t="str">
            <v>Allendale</v>
          </cell>
          <cell r="D4">
            <v>463217</v>
          </cell>
          <cell r="E4">
            <v>0</v>
          </cell>
          <cell r="F4">
            <v>62497</v>
          </cell>
          <cell r="G4">
            <v>0</v>
          </cell>
          <cell r="H4">
            <v>0</v>
          </cell>
          <cell r="I4">
            <v>969.57</v>
          </cell>
          <cell r="J4">
            <v>526683.56999999995</v>
          </cell>
        </row>
        <row r="5">
          <cell r="B5">
            <v>2015</v>
          </cell>
          <cell r="C5" t="str">
            <v>Alnwick South</v>
          </cell>
          <cell r="D5">
            <v>839169</v>
          </cell>
          <cell r="E5">
            <v>0</v>
          </cell>
          <cell r="F5">
            <v>-27075</v>
          </cell>
          <cell r="G5">
            <v>0</v>
          </cell>
          <cell r="H5">
            <v>0</v>
          </cell>
          <cell r="I5">
            <v>88368.072</v>
          </cell>
          <cell r="J5">
            <v>900462.07200000004</v>
          </cell>
        </row>
        <row r="6">
          <cell r="B6">
            <v>2018</v>
          </cell>
          <cell r="C6" t="str">
            <v>Amble Links</v>
          </cell>
          <cell r="D6">
            <v>599816</v>
          </cell>
          <cell r="E6">
            <v>0</v>
          </cell>
          <cell r="F6">
            <v>115064</v>
          </cell>
          <cell r="G6">
            <v>0</v>
          </cell>
          <cell r="H6">
            <v>0</v>
          </cell>
          <cell r="I6">
            <v>54818.25</v>
          </cell>
          <cell r="J6">
            <v>769698.25</v>
          </cell>
        </row>
        <row r="7">
          <cell r="B7">
            <v>2019</v>
          </cell>
          <cell r="C7" t="str">
            <v>Amble</v>
          </cell>
          <cell r="D7">
            <v>455512</v>
          </cell>
          <cell r="E7">
            <v>0</v>
          </cell>
          <cell r="F7">
            <v>35056</v>
          </cell>
          <cell r="G7">
            <v>0</v>
          </cell>
          <cell r="H7">
            <v>0</v>
          </cell>
          <cell r="I7">
            <v>0</v>
          </cell>
          <cell r="J7">
            <v>490568</v>
          </cell>
        </row>
        <row r="8">
          <cell r="B8">
            <v>2030</v>
          </cell>
          <cell r="C8" t="str">
            <v>Bedlington West End</v>
          </cell>
          <cell r="D8">
            <v>971750</v>
          </cell>
          <cell r="E8">
            <v>0</v>
          </cell>
          <cell r="F8">
            <v>133231</v>
          </cell>
          <cell r="G8">
            <v>0</v>
          </cell>
          <cell r="H8">
            <v>0</v>
          </cell>
          <cell r="I8">
            <v>24547.31</v>
          </cell>
          <cell r="J8">
            <v>1129528.31</v>
          </cell>
        </row>
        <row r="9">
          <cell r="B9">
            <v>2032</v>
          </cell>
          <cell r="C9" t="str">
            <v>Bedlington The Station</v>
          </cell>
          <cell r="D9">
            <v>795251</v>
          </cell>
          <cell r="E9">
            <v>0</v>
          </cell>
          <cell r="F9">
            <v>111089</v>
          </cell>
          <cell r="G9">
            <v>0</v>
          </cell>
          <cell r="H9">
            <v>0</v>
          </cell>
          <cell r="I9">
            <v>93029.1</v>
          </cell>
          <cell r="J9">
            <v>999369.1</v>
          </cell>
        </row>
        <row r="10">
          <cell r="B10">
            <v>2033</v>
          </cell>
          <cell r="C10" t="str">
            <v>Stakeford</v>
          </cell>
          <cell r="D10">
            <v>557104</v>
          </cell>
          <cell r="E10">
            <v>0</v>
          </cell>
          <cell r="F10">
            <v>6409</v>
          </cell>
          <cell r="G10">
            <v>0</v>
          </cell>
          <cell r="H10">
            <v>0</v>
          </cell>
          <cell r="I10">
            <v>37609.29</v>
          </cell>
          <cell r="J10">
            <v>601122.29</v>
          </cell>
        </row>
        <row r="11">
          <cell r="B11">
            <v>2035</v>
          </cell>
          <cell r="C11" t="str">
            <v>Cambois</v>
          </cell>
          <cell r="D11">
            <v>366538</v>
          </cell>
          <cell r="E11">
            <v>0</v>
          </cell>
          <cell r="F11">
            <v>2224</v>
          </cell>
          <cell r="G11">
            <v>0</v>
          </cell>
          <cell r="H11">
            <v>0</v>
          </cell>
          <cell r="I11">
            <v>22724.800000000003</v>
          </cell>
          <cell r="J11">
            <v>391486.8</v>
          </cell>
        </row>
        <row r="12">
          <cell r="B12">
            <v>2037</v>
          </cell>
          <cell r="C12" t="str">
            <v>Choppington</v>
          </cell>
          <cell r="D12">
            <v>473284</v>
          </cell>
          <cell r="E12">
            <v>0</v>
          </cell>
          <cell r="F12">
            <v>54533</v>
          </cell>
          <cell r="G12">
            <v>0</v>
          </cell>
          <cell r="H12">
            <v>0</v>
          </cell>
          <cell r="I12">
            <v>35898.51</v>
          </cell>
          <cell r="J12">
            <v>563715.51</v>
          </cell>
        </row>
        <row r="13">
          <cell r="B13">
            <v>2041</v>
          </cell>
          <cell r="C13" t="str">
            <v>Bedlington Stead Lane</v>
          </cell>
          <cell r="D13">
            <v>889928</v>
          </cell>
          <cell r="E13">
            <v>0</v>
          </cell>
          <cell r="F13">
            <v>102248</v>
          </cell>
          <cell r="G13">
            <v>0</v>
          </cell>
          <cell r="H13">
            <v>0</v>
          </cell>
          <cell r="I13">
            <v>76976.58</v>
          </cell>
          <cell r="J13">
            <v>1069152.58</v>
          </cell>
        </row>
        <row r="14">
          <cell r="B14">
            <v>2043</v>
          </cell>
          <cell r="C14" t="str">
            <v>Bellingham</v>
          </cell>
          <cell r="D14">
            <v>300733</v>
          </cell>
          <cell r="E14">
            <v>0</v>
          </cell>
          <cell r="F14">
            <v>87640</v>
          </cell>
          <cell r="G14">
            <v>0</v>
          </cell>
          <cell r="H14">
            <v>0</v>
          </cell>
          <cell r="I14">
            <v>0</v>
          </cell>
          <cell r="J14">
            <v>388373</v>
          </cell>
        </row>
        <row r="15">
          <cell r="B15">
            <v>2044</v>
          </cell>
          <cell r="C15" t="str">
            <v>Belsay</v>
          </cell>
          <cell r="D15">
            <v>320948</v>
          </cell>
          <cell r="E15">
            <v>0</v>
          </cell>
          <cell r="F15">
            <v>22826</v>
          </cell>
          <cell r="G15">
            <v>0</v>
          </cell>
          <cell r="H15">
            <v>0</v>
          </cell>
          <cell r="I15">
            <v>0</v>
          </cell>
          <cell r="J15">
            <v>343774</v>
          </cell>
        </row>
        <row r="16">
          <cell r="B16">
            <v>2046</v>
          </cell>
          <cell r="C16" t="str">
            <v>Spittal</v>
          </cell>
          <cell r="D16">
            <v>609482</v>
          </cell>
          <cell r="E16">
            <v>0</v>
          </cell>
          <cell r="F16">
            <v>50084</v>
          </cell>
          <cell r="G16">
            <v>0</v>
          </cell>
          <cell r="H16">
            <v>0</v>
          </cell>
          <cell r="I16">
            <v>0</v>
          </cell>
          <cell r="J16">
            <v>659566</v>
          </cell>
        </row>
        <row r="17">
          <cell r="B17">
            <v>2047</v>
          </cell>
          <cell r="C17" t="str">
            <v>Tweedmouth West</v>
          </cell>
          <cell r="D17">
            <v>572808</v>
          </cell>
          <cell r="E17">
            <v>0</v>
          </cell>
          <cell r="F17">
            <v>29640</v>
          </cell>
          <cell r="G17">
            <v>0</v>
          </cell>
          <cell r="H17">
            <v>0</v>
          </cell>
          <cell r="I17">
            <v>0</v>
          </cell>
          <cell r="J17">
            <v>602448</v>
          </cell>
        </row>
        <row r="18">
          <cell r="B18">
            <v>2050</v>
          </cell>
          <cell r="C18" t="str">
            <v>Tweedmouth Prior Park</v>
          </cell>
          <cell r="D18">
            <v>628895</v>
          </cell>
          <cell r="E18">
            <v>0</v>
          </cell>
          <cell r="F18">
            <v>57828</v>
          </cell>
          <cell r="G18">
            <v>0</v>
          </cell>
          <cell r="H18">
            <v>0</v>
          </cell>
          <cell r="I18">
            <v>72384.75</v>
          </cell>
          <cell r="J18">
            <v>759107.75</v>
          </cell>
        </row>
        <row r="19">
          <cell r="B19">
            <v>2053</v>
          </cell>
          <cell r="C19" t="str">
            <v>Branton</v>
          </cell>
          <cell r="D19">
            <v>185074</v>
          </cell>
          <cell r="E19">
            <v>0</v>
          </cell>
          <cell r="F19">
            <v>4746</v>
          </cell>
          <cell r="G19">
            <v>0</v>
          </cell>
          <cell r="H19">
            <v>0</v>
          </cell>
          <cell r="I19">
            <v>0</v>
          </cell>
          <cell r="J19">
            <v>189820</v>
          </cell>
        </row>
        <row r="20">
          <cell r="B20">
            <v>2056</v>
          </cell>
          <cell r="C20" t="str">
            <v>Broomley</v>
          </cell>
          <cell r="D20">
            <v>512079</v>
          </cell>
          <cell r="E20">
            <v>0</v>
          </cell>
          <cell r="F20">
            <v>44788</v>
          </cell>
          <cell r="G20">
            <v>0</v>
          </cell>
          <cell r="H20">
            <v>0</v>
          </cell>
          <cell r="I20">
            <v>0</v>
          </cell>
          <cell r="J20">
            <v>556867</v>
          </cell>
        </row>
        <row r="21">
          <cell r="B21">
            <v>2070</v>
          </cell>
          <cell r="C21" t="str">
            <v>West Woodburn</v>
          </cell>
          <cell r="D21">
            <v>192158</v>
          </cell>
          <cell r="E21">
            <v>0</v>
          </cell>
          <cell r="F21">
            <v>5121</v>
          </cell>
          <cell r="G21">
            <v>0</v>
          </cell>
          <cell r="H21">
            <v>0</v>
          </cell>
          <cell r="I21">
            <v>0</v>
          </cell>
          <cell r="J21">
            <v>197279</v>
          </cell>
        </row>
        <row r="22">
          <cell r="B22">
            <v>2074</v>
          </cell>
          <cell r="C22" t="str">
            <v>Cramlington Eastlea</v>
          </cell>
          <cell r="D22">
            <v>832035</v>
          </cell>
          <cell r="E22">
            <v>0</v>
          </cell>
          <cell r="F22">
            <v>80425</v>
          </cell>
          <cell r="G22">
            <v>0</v>
          </cell>
          <cell r="H22">
            <v>0</v>
          </cell>
          <cell r="I22">
            <v>51213.05</v>
          </cell>
          <cell r="J22">
            <v>963673.05</v>
          </cell>
        </row>
        <row r="23">
          <cell r="B23">
            <v>2076</v>
          </cell>
          <cell r="C23" t="str">
            <v>Cramlington Beaconhill</v>
          </cell>
          <cell r="D23">
            <v>776743</v>
          </cell>
          <cell r="E23">
            <v>0</v>
          </cell>
          <cell r="F23">
            <v>85079</v>
          </cell>
          <cell r="G23">
            <v>0</v>
          </cell>
          <cell r="H23">
            <v>0</v>
          </cell>
          <cell r="I23">
            <v>78677.7</v>
          </cell>
          <cell r="J23">
            <v>940499.7</v>
          </cell>
        </row>
        <row r="24">
          <cell r="B24">
            <v>2077</v>
          </cell>
          <cell r="C24" t="str">
            <v>Cramlington Shanklea</v>
          </cell>
          <cell r="D24">
            <v>1237511</v>
          </cell>
          <cell r="E24">
            <v>0</v>
          </cell>
          <cell r="F24">
            <v>-42560</v>
          </cell>
          <cell r="G24">
            <v>0</v>
          </cell>
          <cell r="H24">
            <v>0</v>
          </cell>
          <cell r="I24">
            <v>16356.300000000001</v>
          </cell>
          <cell r="J24">
            <v>1211307.3</v>
          </cell>
        </row>
        <row r="25">
          <cell r="B25">
            <v>2091</v>
          </cell>
          <cell r="C25" t="str">
            <v>Holywell Village</v>
          </cell>
          <cell r="D25">
            <v>548203</v>
          </cell>
          <cell r="E25">
            <v>0</v>
          </cell>
          <cell r="F25">
            <v>34591</v>
          </cell>
          <cell r="G25">
            <v>0</v>
          </cell>
          <cell r="H25">
            <v>0</v>
          </cell>
          <cell r="I25">
            <v>47193.950000000004</v>
          </cell>
          <cell r="J25">
            <v>629987.94999999995</v>
          </cell>
        </row>
        <row r="26">
          <cell r="B26">
            <v>2098</v>
          </cell>
          <cell r="C26" t="str">
            <v>Broomhill</v>
          </cell>
          <cell r="D26">
            <v>338833</v>
          </cell>
          <cell r="E26">
            <v>0</v>
          </cell>
          <cell r="F26">
            <v>48131</v>
          </cell>
          <cell r="G26">
            <v>0</v>
          </cell>
          <cell r="H26">
            <v>0</v>
          </cell>
          <cell r="I26">
            <v>37989.760000000002</v>
          </cell>
          <cell r="J26">
            <v>424953.76</v>
          </cell>
        </row>
        <row r="27">
          <cell r="B27">
            <v>2101</v>
          </cell>
          <cell r="C27" t="str">
            <v>Red Row</v>
          </cell>
          <cell r="D27">
            <v>472593</v>
          </cell>
          <cell r="E27">
            <v>0</v>
          </cell>
          <cell r="F27">
            <v>-1223</v>
          </cell>
          <cell r="G27">
            <v>0</v>
          </cell>
          <cell r="H27">
            <v>0</v>
          </cell>
          <cell r="I27">
            <v>60255.199999999997</v>
          </cell>
          <cell r="J27">
            <v>531625.19999999995</v>
          </cell>
        </row>
        <row r="28">
          <cell r="B28">
            <v>2103</v>
          </cell>
          <cell r="C28" t="str">
            <v>Ellington</v>
          </cell>
          <cell r="D28">
            <v>728543</v>
          </cell>
          <cell r="E28">
            <v>0</v>
          </cell>
          <cell r="F28">
            <v>57491</v>
          </cell>
          <cell r="G28">
            <v>0</v>
          </cell>
          <cell r="H28">
            <v>0</v>
          </cell>
          <cell r="I28">
            <v>83313.86</v>
          </cell>
          <cell r="J28">
            <v>869347.86</v>
          </cell>
        </row>
        <row r="29">
          <cell r="B29">
            <v>2105</v>
          </cell>
          <cell r="C29" t="str">
            <v>Linton</v>
          </cell>
          <cell r="D29">
            <v>253736</v>
          </cell>
          <cell r="E29">
            <v>0</v>
          </cell>
          <cell r="F29">
            <v>17714</v>
          </cell>
          <cell r="G29">
            <v>0</v>
          </cell>
          <cell r="H29">
            <v>0</v>
          </cell>
          <cell r="I29">
            <v>1748.25</v>
          </cell>
          <cell r="J29">
            <v>273198.25</v>
          </cell>
        </row>
        <row r="30">
          <cell r="B30">
            <v>2138</v>
          </cell>
          <cell r="C30" t="str">
            <v>Stamfordham</v>
          </cell>
          <cell r="D30">
            <v>363924</v>
          </cell>
          <cell r="E30">
            <v>0</v>
          </cell>
          <cell r="F30">
            <v>-68591</v>
          </cell>
          <cell r="G30">
            <v>0</v>
          </cell>
          <cell r="H30">
            <v>0</v>
          </cell>
          <cell r="I30">
            <v>0</v>
          </cell>
          <cell r="J30">
            <v>295333</v>
          </cell>
        </row>
        <row r="31">
          <cell r="B31">
            <v>2142</v>
          </cell>
          <cell r="C31" t="str">
            <v>Hexham East</v>
          </cell>
          <cell r="D31">
            <v>532159</v>
          </cell>
          <cell r="E31">
            <v>0</v>
          </cell>
          <cell r="F31">
            <v>86090</v>
          </cell>
          <cell r="G31">
            <v>0</v>
          </cell>
          <cell r="H31">
            <v>0</v>
          </cell>
          <cell r="I31">
            <v>50106.239999999998</v>
          </cell>
          <cell r="J31">
            <v>668355.24</v>
          </cell>
        </row>
        <row r="32">
          <cell r="B32">
            <v>2185</v>
          </cell>
          <cell r="C32" t="str">
            <v>Morpeth</v>
          </cell>
          <cell r="D32">
            <v>1039926</v>
          </cell>
          <cell r="E32">
            <v>0</v>
          </cell>
          <cell r="F32">
            <v>81813</v>
          </cell>
          <cell r="G32">
            <v>0</v>
          </cell>
          <cell r="H32">
            <v>0</v>
          </cell>
          <cell r="I32">
            <v>79049.31</v>
          </cell>
          <cell r="J32">
            <v>1200788.31</v>
          </cell>
        </row>
        <row r="33">
          <cell r="B33">
            <v>2189</v>
          </cell>
          <cell r="C33" t="str">
            <v>Netherton Northside</v>
          </cell>
          <cell r="D33">
            <v>149425</v>
          </cell>
          <cell r="E33">
            <v>0</v>
          </cell>
          <cell r="F33">
            <v>13744</v>
          </cell>
          <cell r="G33">
            <v>0</v>
          </cell>
          <cell r="H33">
            <v>0</v>
          </cell>
          <cell r="I33">
            <v>4176.9000000000005</v>
          </cell>
          <cell r="J33">
            <v>167345.9</v>
          </cell>
        </row>
        <row r="34">
          <cell r="B34">
            <v>2207</v>
          </cell>
          <cell r="C34" t="str">
            <v>Seahouses</v>
          </cell>
          <cell r="D34">
            <v>383391</v>
          </cell>
          <cell r="E34">
            <v>0</v>
          </cell>
          <cell r="F34">
            <v>22151</v>
          </cell>
          <cell r="G34">
            <v>0</v>
          </cell>
          <cell r="H34">
            <v>0</v>
          </cell>
          <cell r="I34">
            <v>7788.6900000000005</v>
          </cell>
          <cell r="J34">
            <v>413330.69</v>
          </cell>
        </row>
        <row r="35">
          <cell r="B35">
            <v>2209</v>
          </cell>
          <cell r="C35" t="str">
            <v>Otterburn</v>
          </cell>
          <cell r="D35">
            <v>229775</v>
          </cell>
          <cell r="E35">
            <v>0</v>
          </cell>
          <cell r="F35">
            <v>31276</v>
          </cell>
          <cell r="G35">
            <v>0</v>
          </cell>
          <cell r="H35">
            <v>0</v>
          </cell>
          <cell r="I35">
            <v>0</v>
          </cell>
          <cell r="J35">
            <v>261051</v>
          </cell>
        </row>
        <row r="36">
          <cell r="B36">
            <v>2212</v>
          </cell>
          <cell r="C36" t="str">
            <v>Pegswood</v>
          </cell>
          <cell r="D36">
            <v>661325</v>
          </cell>
          <cell r="E36">
            <v>0</v>
          </cell>
          <cell r="F36">
            <v>28725</v>
          </cell>
          <cell r="G36">
            <v>0</v>
          </cell>
          <cell r="H36">
            <v>0</v>
          </cell>
          <cell r="I36">
            <v>88994.950000000012</v>
          </cell>
          <cell r="J36">
            <v>779044.95</v>
          </cell>
        </row>
        <row r="37">
          <cell r="B37">
            <v>2215</v>
          </cell>
          <cell r="C37" t="str">
            <v>Ponteland</v>
          </cell>
          <cell r="D37">
            <v>1052301</v>
          </cell>
          <cell r="E37">
            <v>0</v>
          </cell>
          <cell r="F37">
            <v>33128</v>
          </cell>
          <cell r="G37">
            <v>0</v>
          </cell>
          <cell r="H37">
            <v>0</v>
          </cell>
          <cell r="I37">
            <v>85416.6</v>
          </cell>
          <cell r="J37">
            <v>1170845.6000000001</v>
          </cell>
        </row>
        <row r="38">
          <cell r="B38">
            <v>2217</v>
          </cell>
          <cell r="C38" t="str">
            <v>Prudhoe Castle</v>
          </cell>
          <cell r="D38">
            <v>380113</v>
          </cell>
          <cell r="E38">
            <v>0</v>
          </cell>
          <cell r="F38">
            <v>56259</v>
          </cell>
          <cell r="G38">
            <v>0</v>
          </cell>
          <cell r="H38">
            <v>0</v>
          </cell>
          <cell r="I38">
            <v>0</v>
          </cell>
          <cell r="J38">
            <v>436372</v>
          </cell>
        </row>
        <row r="39">
          <cell r="B39">
            <v>2219</v>
          </cell>
          <cell r="C39" t="str">
            <v>Mickley</v>
          </cell>
          <cell r="D39">
            <v>335854</v>
          </cell>
          <cell r="E39">
            <v>0</v>
          </cell>
          <cell r="F39">
            <v>-9577</v>
          </cell>
          <cell r="G39">
            <v>0</v>
          </cell>
          <cell r="H39">
            <v>0</v>
          </cell>
          <cell r="I39">
            <v>0</v>
          </cell>
          <cell r="J39">
            <v>326277</v>
          </cell>
        </row>
        <row r="40">
          <cell r="B40">
            <v>2220</v>
          </cell>
          <cell r="C40" t="str">
            <v>Prudhoe West</v>
          </cell>
          <cell r="D40">
            <v>986735</v>
          </cell>
          <cell r="E40">
            <v>0</v>
          </cell>
          <cell r="F40">
            <v>174841</v>
          </cell>
          <cell r="G40">
            <v>0</v>
          </cell>
          <cell r="H40">
            <v>0</v>
          </cell>
          <cell r="I40">
            <v>90094.45</v>
          </cell>
          <cell r="J40">
            <v>1251670.45</v>
          </cell>
        </row>
        <row r="41">
          <cell r="B41">
            <v>2224</v>
          </cell>
          <cell r="C41" t="str">
            <v>Rothbury</v>
          </cell>
          <cell r="D41">
            <v>436448</v>
          </cell>
          <cell r="E41">
            <v>0</v>
          </cell>
          <cell r="F41">
            <v>21963</v>
          </cell>
          <cell r="G41">
            <v>0</v>
          </cell>
          <cell r="H41">
            <v>0</v>
          </cell>
          <cell r="I41">
            <v>39788.28</v>
          </cell>
          <cell r="J41">
            <v>498199.28</v>
          </cell>
        </row>
        <row r="42">
          <cell r="B42">
            <v>2227</v>
          </cell>
          <cell r="C42" t="str">
            <v>Beaufront</v>
          </cell>
          <cell r="D42">
            <v>328952</v>
          </cell>
          <cell r="E42">
            <v>0</v>
          </cell>
          <cell r="F42">
            <v>29070</v>
          </cell>
          <cell r="G42">
            <v>0</v>
          </cell>
          <cell r="H42">
            <v>0</v>
          </cell>
          <cell r="I42">
            <v>0</v>
          </cell>
          <cell r="J42">
            <v>358022</v>
          </cell>
        </row>
        <row r="43">
          <cell r="B43">
            <v>2228</v>
          </cell>
          <cell r="C43" t="str">
            <v>Seaton Delaval</v>
          </cell>
          <cell r="D43">
            <v>732117</v>
          </cell>
          <cell r="E43">
            <v>0</v>
          </cell>
          <cell r="F43">
            <v>68775</v>
          </cell>
          <cell r="G43">
            <v>0</v>
          </cell>
          <cell r="H43">
            <v>0</v>
          </cell>
          <cell r="I43">
            <v>100339.75</v>
          </cell>
          <cell r="J43">
            <v>901231.75</v>
          </cell>
        </row>
        <row r="44">
          <cell r="B44">
            <v>2229</v>
          </cell>
          <cell r="C44" t="str">
            <v>New Hartley</v>
          </cell>
          <cell r="D44">
            <v>486656</v>
          </cell>
          <cell r="E44">
            <v>0</v>
          </cell>
          <cell r="F44">
            <v>-7732</v>
          </cell>
          <cell r="G44">
            <v>0</v>
          </cell>
          <cell r="H44">
            <v>0</v>
          </cell>
          <cell r="I44">
            <v>46977</v>
          </cell>
          <cell r="J44">
            <v>525901</v>
          </cell>
        </row>
        <row r="45">
          <cell r="B45">
            <v>2232</v>
          </cell>
          <cell r="C45" t="str">
            <v>Seghill</v>
          </cell>
          <cell r="D45">
            <v>465755</v>
          </cell>
          <cell r="E45">
            <v>0</v>
          </cell>
          <cell r="F45">
            <v>4788</v>
          </cell>
          <cell r="G45">
            <v>0</v>
          </cell>
          <cell r="H45">
            <v>0</v>
          </cell>
          <cell r="I45">
            <v>43119.85</v>
          </cell>
          <cell r="J45">
            <v>513662.85</v>
          </cell>
        </row>
        <row r="46">
          <cell r="B46">
            <v>2234</v>
          </cell>
          <cell r="C46" t="str">
            <v>Greenhaugh</v>
          </cell>
          <cell r="D46">
            <v>197362</v>
          </cell>
          <cell r="E46">
            <v>0</v>
          </cell>
          <cell r="F46">
            <v>43962</v>
          </cell>
          <cell r="G46">
            <v>0</v>
          </cell>
          <cell r="H46">
            <v>0</v>
          </cell>
          <cell r="I46">
            <v>0</v>
          </cell>
          <cell r="J46">
            <v>241324</v>
          </cell>
        </row>
        <row r="47">
          <cell r="B47">
            <v>2236</v>
          </cell>
          <cell r="C47" t="str">
            <v>Slaley</v>
          </cell>
          <cell r="D47">
            <v>251698</v>
          </cell>
          <cell r="E47">
            <v>0</v>
          </cell>
          <cell r="F47">
            <v>-134</v>
          </cell>
          <cell r="G47">
            <v>0</v>
          </cell>
          <cell r="H47">
            <v>0</v>
          </cell>
          <cell r="I47">
            <v>27022.700000000004</v>
          </cell>
          <cell r="J47">
            <v>278586.7</v>
          </cell>
        </row>
        <row r="48">
          <cell r="B48">
            <v>2239</v>
          </cell>
          <cell r="C48" t="str">
            <v>Stannington</v>
          </cell>
          <cell r="D48">
            <v>349009</v>
          </cell>
          <cell r="E48">
            <v>0</v>
          </cell>
          <cell r="F48">
            <v>22457</v>
          </cell>
          <cell r="G48">
            <v>0</v>
          </cell>
          <cell r="H48">
            <v>0</v>
          </cell>
          <cell r="I48">
            <v>0</v>
          </cell>
          <cell r="J48">
            <v>371466</v>
          </cell>
        </row>
        <row r="49">
          <cell r="B49">
            <v>2243</v>
          </cell>
          <cell r="C49" t="str">
            <v>Prudhoe Adderlane</v>
          </cell>
          <cell r="D49">
            <v>429844</v>
          </cell>
          <cell r="E49">
            <v>0</v>
          </cell>
          <cell r="F49">
            <v>-5344</v>
          </cell>
          <cell r="G49">
            <v>0</v>
          </cell>
          <cell r="H49">
            <v>0</v>
          </cell>
          <cell r="I49">
            <v>51122.750000000007</v>
          </cell>
          <cell r="J49">
            <v>475622.75</v>
          </cell>
        </row>
        <row r="50">
          <cell r="B50">
            <v>2246</v>
          </cell>
          <cell r="C50" t="str">
            <v>Cambo</v>
          </cell>
          <cell r="D50">
            <v>241926</v>
          </cell>
          <cell r="E50">
            <v>0</v>
          </cell>
          <cell r="F50">
            <v>28490</v>
          </cell>
          <cell r="G50">
            <v>0</v>
          </cell>
          <cell r="H50">
            <v>0</v>
          </cell>
          <cell r="I50">
            <v>0</v>
          </cell>
          <cell r="J50">
            <v>270416</v>
          </cell>
        </row>
        <row r="51">
          <cell r="B51">
            <v>2254</v>
          </cell>
          <cell r="C51" t="str">
            <v>Kielder Community</v>
          </cell>
          <cell r="D51">
            <v>205009</v>
          </cell>
          <cell r="E51">
            <v>0</v>
          </cell>
          <cell r="F51">
            <v>25568</v>
          </cell>
          <cell r="G51">
            <v>0</v>
          </cell>
          <cell r="H51">
            <v>0</v>
          </cell>
          <cell r="I51">
            <v>0</v>
          </cell>
          <cell r="J51">
            <v>230577</v>
          </cell>
        </row>
        <row r="52">
          <cell r="B52">
            <v>2268</v>
          </cell>
          <cell r="C52" t="str">
            <v>Seaton Sluice</v>
          </cell>
          <cell r="D52">
            <v>563733</v>
          </cell>
          <cell r="E52">
            <v>0</v>
          </cell>
          <cell r="F52">
            <v>56244</v>
          </cell>
          <cell r="G52">
            <v>0</v>
          </cell>
          <cell r="H52">
            <v>0</v>
          </cell>
          <cell r="I52">
            <v>47136.3</v>
          </cell>
          <cell r="J52">
            <v>667113.30000000005</v>
          </cell>
        </row>
        <row r="53">
          <cell r="B53">
            <v>2270</v>
          </cell>
          <cell r="C53" t="str">
            <v>Whittonstall</v>
          </cell>
          <cell r="D53">
            <v>303150</v>
          </cell>
          <cell r="E53">
            <v>0</v>
          </cell>
          <cell r="F53">
            <v>18120</v>
          </cell>
          <cell r="G53">
            <v>0</v>
          </cell>
          <cell r="H53">
            <v>0</v>
          </cell>
          <cell r="I53">
            <v>22061.420000000002</v>
          </cell>
          <cell r="J53">
            <v>343331.42</v>
          </cell>
        </row>
        <row r="54">
          <cell r="B54">
            <v>2277</v>
          </cell>
          <cell r="C54" t="str">
            <v>Wooler</v>
          </cell>
          <cell r="D54">
            <v>510196</v>
          </cell>
          <cell r="E54">
            <v>0</v>
          </cell>
          <cell r="F54">
            <v>33587</v>
          </cell>
          <cell r="G54">
            <v>0</v>
          </cell>
          <cell r="H54">
            <v>0</v>
          </cell>
          <cell r="I54">
            <v>44790.228000000003</v>
          </cell>
          <cell r="J54">
            <v>588573.228</v>
          </cell>
        </row>
        <row r="55">
          <cell r="B55">
            <v>2278</v>
          </cell>
          <cell r="C55" t="str">
            <v>Wylam</v>
          </cell>
          <cell r="D55">
            <v>517423</v>
          </cell>
          <cell r="E55">
            <v>0</v>
          </cell>
          <cell r="F55">
            <v>-7883</v>
          </cell>
          <cell r="G55">
            <v>0</v>
          </cell>
          <cell r="H55">
            <v>0</v>
          </cell>
          <cell r="I55">
            <v>37221.380000000005</v>
          </cell>
          <cell r="J55">
            <v>546761.38</v>
          </cell>
        </row>
        <row r="56">
          <cell r="B56">
            <v>2281</v>
          </cell>
          <cell r="C56" t="str">
            <v>Shilbottle</v>
          </cell>
          <cell r="D56">
            <v>509709</v>
          </cell>
          <cell r="E56">
            <v>0</v>
          </cell>
          <cell r="F56">
            <v>100579</v>
          </cell>
          <cell r="G56">
            <v>0</v>
          </cell>
          <cell r="H56">
            <v>0</v>
          </cell>
          <cell r="I56">
            <v>5000.9400000000005</v>
          </cell>
          <cell r="J56">
            <v>615288.93999999994</v>
          </cell>
        </row>
        <row r="57">
          <cell r="B57">
            <v>2291</v>
          </cell>
          <cell r="C57" t="str">
            <v>Ashington Wansbeck</v>
          </cell>
          <cell r="D57">
            <v>2028604</v>
          </cell>
          <cell r="E57">
            <v>0</v>
          </cell>
          <cell r="F57">
            <v>205422</v>
          </cell>
          <cell r="G57">
            <v>0</v>
          </cell>
          <cell r="H57">
            <v>0</v>
          </cell>
          <cell r="I57">
            <v>192099.46000000002</v>
          </cell>
          <cell r="J57">
            <v>2426125.46</v>
          </cell>
        </row>
        <row r="58">
          <cell r="B58">
            <v>2293</v>
          </cell>
          <cell r="C58" t="str">
            <v>Swarland</v>
          </cell>
          <cell r="D58">
            <v>313935</v>
          </cell>
          <cell r="E58">
            <v>0</v>
          </cell>
          <cell r="F58">
            <v>27749</v>
          </cell>
          <cell r="G58">
            <v>0</v>
          </cell>
          <cell r="H58">
            <v>0</v>
          </cell>
          <cell r="I58">
            <v>0</v>
          </cell>
          <cell r="J58">
            <v>341684</v>
          </cell>
        </row>
        <row r="59">
          <cell r="B59">
            <v>2299</v>
          </cell>
          <cell r="C59" t="str">
            <v>The Sele</v>
          </cell>
          <cell r="D59">
            <v>1265998</v>
          </cell>
          <cell r="E59">
            <v>0</v>
          </cell>
          <cell r="F59">
            <v>-55927</v>
          </cell>
          <cell r="G59">
            <v>0</v>
          </cell>
          <cell r="H59">
            <v>0</v>
          </cell>
          <cell r="I59">
            <v>109013.6</v>
          </cell>
          <cell r="J59">
            <v>1319084.6000000001</v>
          </cell>
        </row>
        <row r="60">
          <cell r="B60">
            <v>2323</v>
          </cell>
          <cell r="C60" t="str">
            <v>Mowbray</v>
          </cell>
          <cell r="D60">
            <v>1028529</v>
          </cell>
          <cell r="E60">
            <v>0</v>
          </cell>
          <cell r="F60">
            <v>63625</v>
          </cell>
          <cell r="G60">
            <v>0</v>
          </cell>
          <cell r="H60">
            <v>0</v>
          </cell>
          <cell r="I60">
            <v>95697.459999999992</v>
          </cell>
          <cell r="J60">
            <v>1187851.46</v>
          </cell>
        </row>
        <row r="61">
          <cell r="B61">
            <v>2325</v>
          </cell>
          <cell r="C61" t="str">
            <v>Belford</v>
          </cell>
          <cell r="D61">
            <v>383496</v>
          </cell>
          <cell r="E61">
            <v>0</v>
          </cell>
          <cell r="F61">
            <v>89591</v>
          </cell>
          <cell r="G61">
            <v>0</v>
          </cell>
          <cell r="H61">
            <v>0</v>
          </cell>
          <cell r="I61">
            <v>9604.9699999999993</v>
          </cell>
          <cell r="J61">
            <v>482691.97</v>
          </cell>
        </row>
        <row r="62">
          <cell r="B62">
            <v>2354</v>
          </cell>
          <cell r="C62" t="str">
            <v>Abbeyfields</v>
          </cell>
          <cell r="D62">
            <v>1016648</v>
          </cell>
          <cell r="E62">
            <v>0</v>
          </cell>
          <cell r="F62">
            <v>17469</v>
          </cell>
          <cell r="G62">
            <v>0</v>
          </cell>
          <cell r="H62">
            <v>0</v>
          </cell>
          <cell r="I62">
            <v>128089.68000000001</v>
          </cell>
          <cell r="J62">
            <v>1162206.68</v>
          </cell>
        </row>
        <row r="63">
          <cell r="B63">
            <v>2360</v>
          </cell>
          <cell r="C63" t="str">
            <v>Morpeth Stobhillgate</v>
          </cell>
          <cell r="D63">
            <v>635554</v>
          </cell>
          <cell r="E63">
            <v>0</v>
          </cell>
          <cell r="F63">
            <v>51636</v>
          </cell>
          <cell r="G63">
            <v>0</v>
          </cell>
          <cell r="H63">
            <v>0</v>
          </cell>
          <cell r="I63">
            <v>66803.460000000006</v>
          </cell>
          <cell r="J63">
            <v>753993.46</v>
          </cell>
        </row>
        <row r="64">
          <cell r="B64">
            <v>2370</v>
          </cell>
          <cell r="C64" t="str">
            <v>Guidepost Ringway</v>
          </cell>
          <cell r="D64">
            <v>639046</v>
          </cell>
          <cell r="E64">
            <v>0</v>
          </cell>
          <cell r="F64">
            <v>17384</v>
          </cell>
          <cell r="G64">
            <v>0</v>
          </cell>
          <cell r="H64">
            <v>0</v>
          </cell>
          <cell r="I64">
            <v>0</v>
          </cell>
          <cell r="J64">
            <v>656430</v>
          </cell>
        </row>
        <row r="65">
          <cell r="B65">
            <v>2372</v>
          </cell>
          <cell r="C65" t="str">
            <v>Scremerston</v>
          </cell>
          <cell r="D65">
            <v>362649</v>
          </cell>
          <cell r="E65">
            <v>0</v>
          </cell>
          <cell r="F65">
            <v>41719</v>
          </cell>
          <cell r="G65">
            <v>0</v>
          </cell>
          <cell r="H65">
            <v>0</v>
          </cell>
          <cell r="I65">
            <v>0</v>
          </cell>
          <cell r="J65">
            <v>404368</v>
          </cell>
        </row>
        <row r="66">
          <cell r="B66">
            <v>2397</v>
          </cell>
          <cell r="C66" t="str">
            <v>Blyth Horton Grange</v>
          </cell>
          <cell r="D66">
            <v>1486805</v>
          </cell>
          <cell r="E66">
            <v>0</v>
          </cell>
          <cell r="F66">
            <v>257701</v>
          </cell>
          <cell r="G66">
            <v>0</v>
          </cell>
          <cell r="H66">
            <v>0</v>
          </cell>
          <cell r="I66">
            <v>151770.44</v>
          </cell>
          <cell r="J66">
            <v>1896276.44</v>
          </cell>
        </row>
        <row r="67">
          <cell r="B67">
            <v>2407</v>
          </cell>
          <cell r="C67" t="str">
            <v>Blyth New Delaval</v>
          </cell>
          <cell r="D67">
            <v>962400</v>
          </cell>
          <cell r="E67">
            <v>0</v>
          </cell>
          <cell r="F67">
            <v>51377</v>
          </cell>
          <cell r="G67">
            <v>0</v>
          </cell>
          <cell r="H67">
            <v>0</v>
          </cell>
          <cell r="I67">
            <v>95104.57</v>
          </cell>
          <cell r="J67">
            <v>1108881.57</v>
          </cell>
        </row>
        <row r="68">
          <cell r="B68">
            <v>2415</v>
          </cell>
          <cell r="C68" t="str">
            <v>Blyth Newsham</v>
          </cell>
          <cell r="D68">
            <v>1628903</v>
          </cell>
          <cell r="E68">
            <v>0</v>
          </cell>
          <cell r="F68">
            <v>65652</v>
          </cell>
          <cell r="G68">
            <v>0</v>
          </cell>
          <cell r="H68">
            <v>0</v>
          </cell>
          <cell r="I68">
            <v>124673.94</v>
          </cell>
          <cell r="J68">
            <v>1819228.94</v>
          </cell>
        </row>
        <row r="69">
          <cell r="B69">
            <v>2525</v>
          </cell>
          <cell r="C69" t="str">
            <v>Hipsburn</v>
          </cell>
          <cell r="D69">
            <v>419546</v>
          </cell>
          <cell r="E69">
            <v>0</v>
          </cell>
          <cell r="F69">
            <v>-1900</v>
          </cell>
          <cell r="G69">
            <v>0</v>
          </cell>
          <cell r="H69">
            <v>0</v>
          </cell>
          <cell r="I69">
            <v>11490.410000000002</v>
          </cell>
          <cell r="J69">
            <v>429136.41</v>
          </cell>
        </row>
        <row r="70">
          <cell r="B70">
            <v>2526</v>
          </cell>
          <cell r="C70" t="str">
            <v>Darras Hall</v>
          </cell>
          <cell r="D70">
            <v>1438480</v>
          </cell>
          <cell r="E70">
            <v>0</v>
          </cell>
          <cell r="F70">
            <v>-1342</v>
          </cell>
          <cell r="G70">
            <v>0</v>
          </cell>
          <cell r="H70">
            <v>0</v>
          </cell>
          <cell r="I70">
            <v>23355.35</v>
          </cell>
          <cell r="J70">
            <v>1460493.35</v>
          </cell>
        </row>
        <row r="71">
          <cell r="B71">
            <v>2527</v>
          </cell>
          <cell r="C71" t="str">
            <v>Burnside</v>
          </cell>
          <cell r="D71">
            <v>1348679</v>
          </cell>
          <cell r="E71">
            <v>0</v>
          </cell>
          <cell r="F71">
            <v>159980</v>
          </cell>
          <cell r="G71">
            <v>0</v>
          </cell>
          <cell r="H71">
            <v>0</v>
          </cell>
          <cell r="I71">
            <v>142996.48000000001</v>
          </cell>
          <cell r="J71">
            <v>1651655.48</v>
          </cell>
        </row>
        <row r="72">
          <cell r="B72">
            <v>2529</v>
          </cell>
          <cell r="C72" t="str">
            <v xml:space="preserve">Hareside </v>
          </cell>
          <cell r="D72">
            <v>1544553</v>
          </cell>
          <cell r="E72">
            <v>0</v>
          </cell>
          <cell r="F72">
            <v>357415</v>
          </cell>
          <cell r="G72">
            <v>0</v>
          </cell>
          <cell r="H72">
            <v>0</v>
          </cell>
          <cell r="I72">
            <v>152577.19</v>
          </cell>
          <cell r="J72">
            <v>2054545.19</v>
          </cell>
        </row>
        <row r="73">
          <cell r="B73">
            <v>2530</v>
          </cell>
          <cell r="C73" t="str">
            <v xml:space="preserve">Northburn </v>
          </cell>
          <cell r="D73">
            <v>1057293</v>
          </cell>
          <cell r="E73">
            <v>0</v>
          </cell>
          <cell r="F73">
            <v>37681</v>
          </cell>
          <cell r="G73">
            <v>0</v>
          </cell>
          <cell r="H73">
            <v>0</v>
          </cell>
          <cell r="I73">
            <v>68992.95</v>
          </cell>
          <cell r="J73">
            <v>1163966.95</v>
          </cell>
        </row>
        <row r="74">
          <cell r="B74">
            <v>2531</v>
          </cell>
          <cell r="C74" t="str">
            <v>Ashington Central</v>
          </cell>
          <cell r="D74">
            <v>2504908</v>
          </cell>
          <cell r="E74">
            <v>0</v>
          </cell>
          <cell r="F74">
            <v>80717</v>
          </cell>
          <cell r="G74">
            <v>0</v>
          </cell>
          <cell r="H74">
            <v>0</v>
          </cell>
          <cell r="I74">
            <v>308052.326</v>
          </cell>
          <cell r="J74">
            <v>2893677.3259999999</v>
          </cell>
        </row>
        <row r="75">
          <cell r="B75">
            <v>3001</v>
          </cell>
          <cell r="C75" t="str">
            <v>Acklington C of E</v>
          </cell>
          <cell r="D75">
            <v>153817</v>
          </cell>
          <cell r="E75">
            <v>0</v>
          </cell>
          <cell r="F75">
            <v>14478</v>
          </cell>
          <cell r="G75">
            <v>0</v>
          </cell>
          <cell r="H75">
            <v>0</v>
          </cell>
          <cell r="I75">
            <v>0</v>
          </cell>
          <cell r="J75">
            <v>168295</v>
          </cell>
        </row>
        <row r="76">
          <cell r="B76">
            <v>3046</v>
          </cell>
          <cell r="C76" t="str">
            <v>Berwick St Mary's C of E</v>
          </cell>
          <cell r="D76">
            <v>432436</v>
          </cell>
          <cell r="E76">
            <v>0</v>
          </cell>
          <cell r="F76">
            <v>18256</v>
          </cell>
          <cell r="G76">
            <v>0</v>
          </cell>
          <cell r="H76">
            <v>0</v>
          </cell>
          <cell r="I76">
            <v>51923.500000000007</v>
          </cell>
          <cell r="J76">
            <v>502615.5</v>
          </cell>
        </row>
        <row r="77">
          <cell r="B77">
            <v>3065</v>
          </cell>
          <cell r="C77" t="str">
            <v>Chollerton C of E</v>
          </cell>
          <cell r="D77">
            <v>215670</v>
          </cell>
          <cell r="E77">
            <v>0</v>
          </cell>
          <cell r="F77">
            <v>794</v>
          </cell>
          <cell r="G77">
            <v>0</v>
          </cell>
          <cell r="H77">
            <v>0</v>
          </cell>
          <cell r="I77">
            <v>0</v>
          </cell>
          <cell r="J77">
            <v>216464</v>
          </cell>
        </row>
        <row r="78">
          <cell r="B78">
            <v>3095</v>
          </cell>
          <cell r="C78" t="str">
            <v>Felton C of E</v>
          </cell>
          <cell r="D78">
            <v>280491</v>
          </cell>
          <cell r="E78">
            <v>0</v>
          </cell>
          <cell r="F78">
            <v>36258</v>
          </cell>
          <cell r="G78">
            <v>0</v>
          </cell>
          <cell r="H78">
            <v>0</v>
          </cell>
          <cell r="I78">
            <v>9725.94</v>
          </cell>
          <cell r="J78">
            <v>326474.94</v>
          </cell>
        </row>
        <row r="79">
          <cell r="B79">
            <v>3129</v>
          </cell>
          <cell r="C79" t="str">
            <v>Haydon Bridge Shaftoe Trust</v>
          </cell>
          <cell r="D79">
            <v>519259</v>
          </cell>
          <cell r="E79">
            <v>0</v>
          </cell>
          <cell r="F79">
            <v>-621</v>
          </cell>
          <cell r="G79">
            <v>0</v>
          </cell>
          <cell r="H79">
            <v>0</v>
          </cell>
          <cell r="I79">
            <v>47456.01</v>
          </cell>
          <cell r="J79">
            <v>566094.01</v>
          </cell>
        </row>
        <row r="80">
          <cell r="B80">
            <v>3133</v>
          </cell>
          <cell r="C80" t="str">
            <v>Heddon-on-the-Wall, St Andrew's C of E</v>
          </cell>
          <cell r="D80">
            <v>535791</v>
          </cell>
          <cell r="E80">
            <v>0</v>
          </cell>
          <cell r="F80">
            <v>-20259</v>
          </cell>
          <cell r="G80">
            <v>0</v>
          </cell>
          <cell r="H80">
            <v>0</v>
          </cell>
          <cell r="I80">
            <v>50780.23</v>
          </cell>
          <cell r="J80">
            <v>566312.23</v>
          </cell>
        </row>
        <row r="81">
          <cell r="B81">
            <v>3135</v>
          </cell>
          <cell r="C81" t="str">
            <v>Henshaw C of E</v>
          </cell>
          <cell r="D81">
            <v>249243</v>
          </cell>
          <cell r="E81">
            <v>0</v>
          </cell>
          <cell r="F81">
            <v>17551</v>
          </cell>
          <cell r="G81">
            <v>0</v>
          </cell>
          <cell r="H81">
            <v>0</v>
          </cell>
          <cell r="I81">
            <v>0</v>
          </cell>
          <cell r="J81">
            <v>266794</v>
          </cell>
        </row>
        <row r="82">
          <cell r="B82">
            <v>3173</v>
          </cell>
          <cell r="C82" t="str">
            <v xml:space="preserve">Longhoughton C of E </v>
          </cell>
          <cell r="D82">
            <v>413325</v>
          </cell>
          <cell r="E82">
            <v>0</v>
          </cell>
          <cell r="F82">
            <v>712</v>
          </cell>
          <cell r="G82">
            <v>0</v>
          </cell>
          <cell r="H82">
            <v>0</v>
          </cell>
          <cell r="I82">
            <v>0</v>
          </cell>
          <cell r="J82">
            <v>414037</v>
          </cell>
        </row>
        <row r="83">
          <cell r="B83">
            <v>3210</v>
          </cell>
          <cell r="C83" t="str">
            <v>Ovingham C of E</v>
          </cell>
          <cell r="D83">
            <v>507858</v>
          </cell>
          <cell r="E83">
            <v>0</v>
          </cell>
          <cell r="F83">
            <v>48131</v>
          </cell>
          <cell r="G83">
            <v>0</v>
          </cell>
          <cell r="H83">
            <v>0</v>
          </cell>
          <cell r="I83">
            <v>0</v>
          </cell>
          <cell r="J83">
            <v>555989</v>
          </cell>
        </row>
        <row r="84">
          <cell r="B84">
            <v>3264</v>
          </cell>
          <cell r="C84" t="str">
            <v>Whittingham C of E</v>
          </cell>
          <cell r="D84">
            <v>288678</v>
          </cell>
          <cell r="E84">
            <v>0</v>
          </cell>
          <cell r="F84">
            <v>40570</v>
          </cell>
          <cell r="G84">
            <v>0</v>
          </cell>
          <cell r="H84">
            <v>0</v>
          </cell>
          <cell r="I84">
            <v>17491.95</v>
          </cell>
          <cell r="J84">
            <v>346739.95</v>
          </cell>
        </row>
        <row r="85">
          <cell r="B85">
            <v>3312</v>
          </cell>
          <cell r="C85" t="str">
            <v>St Michael's C of E</v>
          </cell>
          <cell r="D85">
            <v>530069</v>
          </cell>
          <cell r="E85">
            <v>0</v>
          </cell>
          <cell r="F85">
            <v>79624</v>
          </cell>
          <cell r="G85">
            <v>0</v>
          </cell>
          <cell r="H85">
            <v>0</v>
          </cell>
          <cell r="I85">
            <v>68029.5</v>
          </cell>
          <cell r="J85">
            <v>677722.5</v>
          </cell>
        </row>
        <row r="86">
          <cell r="B86">
            <v>3333</v>
          </cell>
          <cell r="C86" t="str">
            <v>Bedlington Whitley Memorial C of E</v>
          </cell>
          <cell r="D86">
            <v>970293</v>
          </cell>
          <cell r="E86">
            <v>0</v>
          </cell>
          <cell r="F86">
            <v>71842</v>
          </cell>
          <cell r="G86">
            <v>0</v>
          </cell>
          <cell r="H86">
            <v>0</v>
          </cell>
          <cell r="I86">
            <v>94248.5</v>
          </cell>
          <cell r="J86">
            <v>1136383.5</v>
          </cell>
        </row>
        <row r="87">
          <cell r="B87">
            <v>3346</v>
          </cell>
          <cell r="C87" t="str">
            <v>Holy Trinity C of E</v>
          </cell>
          <cell r="D87">
            <v>551446</v>
          </cell>
          <cell r="E87">
            <v>0</v>
          </cell>
          <cell r="F87">
            <v>-3251</v>
          </cell>
          <cell r="G87">
            <v>0</v>
          </cell>
          <cell r="H87">
            <v>0</v>
          </cell>
          <cell r="I87">
            <v>49714.2</v>
          </cell>
          <cell r="J87">
            <v>597909.19999999995</v>
          </cell>
        </row>
        <row r="88">
          <cell r="B88">
            <v>3347</v>
          </cell>
          <cell r="C88" t="str">
            <v>Longhorsley St Helen's C of E</v>
          </cell>
          <cell r="D88">
            <v>340803</v>
          </cell>
          <cell r="E88">
            <v>0</v>
          </cell>
          <cell r="F88">
            <v>34797</v>
          </cell>
          <cell r="G88">
            <v>0</v>
          </cell>
          <cell r="H88">
            <v>0</v>
          </cell>
          <cell r="I88">
            <v>28242.269999999997</v>
          </cell>
          <cell r="J88">
            <v>403842.27</v>
          </cell>
        </row>
        <row r="89">
          <cell r="B89">
            <v>3349</v>
          </cell>
          <cell r="C89" t="str">
            <v>Greenhead C of E</v>
          </cell>
          <cell r="D89">
            <v>225397</v>
          </cell>
          <cell r="E89">
            <v>0</v>
          </cell>
          <cell r="F89">
            <v>-37564</v>
          </cell>
          <cell r="G89">
            <v>0</v>
          </cell>
          <cell r="H89">
            <v>0</v>
          </cell>
          <cell r="I89">
            <v>0</v>
          </cell>
          <cell r="J89">
            <v>187833</v>
          </cell>
        </row>
        <row r="90">
          <cell r="B90">
            <v>3355</v>
          </cell>
          <cell r="C90" t="str">
            <v>Broomhaugh C of E</v>
          </cell>
          <cell r="D90">
            <v>325126</v>
          </cell>
          <cell r="E90">
            <v>0</v>
          </cell>
          <cell r="F90">
            <v>71516</v>
          </cell>
          <cell r="G90">
            <v>0</v>
          </cell>
          <cell r="H90">
            <v>0</v>
          </cell>
          <cell r="I90">
            <v>0</v>
          </cell>
          <cell r="J90">
            <v>396642</v>
          </cell>
        </row>
        <row r="91">
          <cell r="B91">
            <v>3367</v>
          </cell>
          <cell r="C91" t="str">
            <v>Corbridge C of E</v>
          </cell>
          <cell r="D91">
            <v>522697</v>
          </cell>
          <cell r="E91">
            <v>0</v>
          </cell>
          <cell r="F91">
            <v>63064</v>
          </cell>
          <cell r="G91">
            <v>0</v>
          </cell>
          <cell r="H91">
            <v>0</v>
          </cell>
          <cell r="I91">
            <v>43063.65</v>
          </cell>
          <cell r="J91">
            <v>628824.65</v>
          </cell>
        </row>
        <row r="92">
          <cell r="B92">
            <v>3403</v>
          </cell>
          <cell r="C92" t="str">
            <v>Ellingham C of E</v>
          </cell>
          <cell r="D92">
            <v>290188</v>
          </cell>
          <cell r="E92">
            <v>0</v>
          </cell>
          <cell r="F92">
            <v>33260</v>
          </cell>
          <cell r="G92">
            <v>0</v>
          </cell>
          <cell r="H92">
            <v>0</v>
          </cell>
          <cell r="I92">
            <v>0</v>
          </cell>
          <cell r="J92">
            <v>323448</v>
          </cell>
        </row>
        <row r="93">
          <cell r="B93">
            <v>3408</v>
          </cell>
          <cell r="C93" t="str">
            <v>Embleton Vincent Edwards C of E</v>
          </cell>
          <cell r="D93">
            <v>189120</v>
          </cell>
          <cell r="E93">
            <v>0</v>
          </cell>
          <cell r="F93">
            <v>22179</v>
          </cell>
          <cell r="G93">
            <v>0</v>
          </cell>
          <cell r="H93">
            <v>0</v>
          </cell>
          <cell r="I93">
            <v>12798.45</v>
          </cell>
          <cell r="J93">
            <v>224097.45</v>
          </cell>
        </row>
        <row r="94">
          <cell r="B94">
            <v>3411</v>
          </cell>
          <cell r="C94" t="str">
            <v>Hugh Joicey C of E</v>
          </cell>
          <cell r="D94">
            <v>292308</v>
          </cell>
          <cell r="E94">
            <v>0</v>
          </cell>
          <cell r="F94">
            <v>18047</v>
          </cell>
          <cell r="G94">
            <v>0</v>
          </cell>
          <cell r="H94">
            <v>0</v>
          </cell>
          <cell r="I94">
            <v>0</v>
          </cell>
          <cell r="J94">
            <v>310355</v>
          </cell>
        </row>
        <row r="95">
          <cell r="B95">
            <v>3423</v>
          </cell>
          <cell r="C95" t="str">
            <v>Harbottle C of E</v>
          </cell>
          <cell r="D95">
            <v>184263</v>
          </cell>
          <cell r="E95">
            <v>0</v>
          </cell>
          <cell r="F95">
            <v>10060</v>
          </cell>
          <cell r="G95">
            <v>0</v>
          </cell>
          <cell r="H95">
            <v>0</v>
          </cell>
          <cell r="I95">
            <v>6284.25</v>
          </cell>
          <cell r="J95">
            <v>200607.25</v>
          </cell>
        </row>
        <row r="96">
          <cell r="B96">
            <v>3443</v>
          </cell>
          <cell r="C96" t="str">
            <v>Whitley Chapel C of E</v>
          </cell>
          <cell r="D96">
            <v>177260</v>
          </cell>
          <cell r="E96">
            <v>0</v>
          </cell>
          <cell r="F96">
            <v>6659</v>
          </cell>
          <cell r="G96">
            <v>0</v>
          </cell>
          <cell r="H96">
            <v>0</v>
          </cell>
          <cell r="I96">
            <v>9623.880000000001</v>
          </cell>
          <cell r="J96">
            <v>193542.88</v>
          </cell>
        </row>
        <row r="97">
          <cell r="B97">
            <v>3447</v>
          </cell>
          <cell r="C97" t="str">
            <v>Holy Island C of E</v>
          </cell>
          <cell r="D97">
            <v>137255</v>
          </cell>
          <cell r="E97">
            <v>0</v>
          </cell>
          <cell r="F97">
            <v>94924</v>
          </cell>
          <cell r="G97">
            <v>0</v>
          </cell>
          <cell r="H97">
            <v>0</v>
          </cell>
          <cell r="I97">
            <v>322.56</v>
          </cell>
          <cell r="J97">
            <v>232501.56</v>
          </cell>
        </row>
        <row r="98">
          <cell r="B98">
            <v>3454</v>
          </cell>
          <cell r="C98" t="str">
            <v>Humshaugh C of E</v>
          </cell>
          <cell r="D98">
            <v>201077</v>
          </cell>
          <cell r="E98">
            <v>0</v>
          </cell>
          <cell r="F98">
            <v>25364</v>
          </cell>
          <cell r="G98">
            <v>0</v>
          </cell>
          <cell r="H98">
            <v>0</v>
          </cell>
          <cell r="I98">
            <v>0</v>
          </cell>
          <cell r="J98">
            <v>226441</v>
          </cell>
        </row>
        <row r="99">
          <cell r="B99">
            <v>3487</v>
          </cell>
          <cell r="C99" t="str">
            <v>Morpeth All Saints C of E</v>
          </cell>
          <cell r="D99">
            <v>606034</v>
          </cell>
          <cell r="E99">
            <v>0</v>
          </cell>
          <cell r="F99">
            <v>19721</v>
          </cell>
          <cell r="G99">
            <v>0</v>
          </cell>
          <cell r="H99">
            <v>0</v>
          </cell>
          <cell r="I99">
            <v>57135.08</v>
          </cell>
          <cell r="J99">
            <v>682890.08</v>
          </cell>
        </row>
        <row r="100">
          <cell r="B100">
            <v>3492</v>
          </cell>
          <cell r="C100" t="str">
            <v>Newbrough C of E</v>
          </cell>
          <cell r="D100">
            <v>249235</v>
          </cell>
          <cell r="E100">
            <v>0</v>
          </cell>
          <cell r="F100">
            <v>22554</v>
          </cell>
          <cell r="G100">
            <v>0</v>
          </cell>
          <cell r="H100">
            <v>0</v>
          </cell>
          <cell r="I100">
            <v>19081.439999999999</v>
          </cell>
          <cell r="J100">
            <v>290870.44</v>
          </cell>
        </row>
        <row r="101">
          <cell r="B101">
            <v>3542</v>
          </cell>
          <cell r="C101" t="str">
            <v>Tritlington C of E</v>
          </cell>
          <cell r="D101">
            <v>221576</v>
          </cell>
          <cell r="E101">
            <v>0</v>
          </cell>
          <cell r="F101">
            <v>18076</v>
          </cell>
          <cell r="G101">
            <v>0</v>
          </cell>
          <cell r="H101">
            <v>0</v>
          </cell>
          <cell r="I101">
            <v>21179.160000000003</v>
          </cell>
          <cell r="J101">
            <v>260831.16</v>
          </cell>
        </row>
        <row r="102">
          <cell r="B102">
            <v>3548</v>
          </cell>
          <cell r="C102" t="str">
            <v>Wark C of E</v>
          </cell>
          <cell r="D102">
            <v>216217</v>
          </cell>
          <cell r="E102">
            <v>0</v>
          </cell>
          <cell r="F102">
            <v>11775</v>
          </cell>
          <cell r="G102">
            <v>0</v>
          </cell>
          <cell r="H102">
            <v>0</v>
          </cell>
          <cell r="I102">
            <v>0</v>
          </cell>
          <cell r="J102">
            <v>227992</v>
          </cell>
        </row>
        <row r="103">
          <cell r="B103">
            <v>3550</v>
          </cell>
          <cell r="C103" t="str">
            <v>Warkworth C of E</v>
          </cell>
          <cell r="D103">
            <v>345023</v>
          </cell>
          <cell r="E103">
            <v>0</v>
          </cell>
          <cell r="F103">
            <v>-5351</v>
          </cell>
          <cell r="G103">
            <v>0</v>
          </cell>
          <cell r="H103">
            <v>0</v>
          </cell>
          <cell r="I103">
            <v>22322.29</v>
          </cell>
          <cell r="J103">
            <v>361994.29</v>
          </cell>
        </row>
        <row r="104">
          <cell r="B104">
            <v>3560</v>
          </cell>
          <cell r="C104" t="str">
            <v>Whalton C of E</v>
          </cell>
          <cell r="D104">
            <v>271884</v>
          </cell>
          <cell r="E104">
            <v>0</v>
          </cell>
          <cell r="F104">
            <v>40364</v>
          </cell>
          <cell r="G104">
            <v>0</v>
          </cell>
          <cell r="H104">
            <v>0</v>
          </cell>
          <cell r="I104">
            <v>0</v>
          </cell>
          <cell r="J104">
            <v>312248</v>
          </cell>
        </row>
        <row r="105">
          <cell r="B105">
            <v>3561</v>
          </cell>
          <cell r="C105" t="str">
            <v>Whitfield C of E</v>
          </cell>
          <cell r="D105">
            <v>255780</v>
          </cell>
          <cell r="E105">
            <v>0</v>
          </cell>
          <cell r="F105">
            <v>-42101</v>
          </cell>
          <cell r="G105">
            <v>0</v>
          </cell>
          <cell r="H105">
            <v>0</v>
          </cell>
          <cell r="I105">
            <v>1209.6000000000001</v>
          </cell>
          <cell r="J105">
            <v>214888.6</v>
          </cell>
        </row>
        <row r="106">
          <cell r="B106">
            <v>3711</v>
          </cell>
          <cell r="C106" t="str">
            <v>St Wilfred's RC Primary</v>
          </cell>
          <cell r="D106">
            <v>1094214</v>
          </cell>
          <cell r="E106">
            <v>0</v>
          </cell>
          <cell r="F106">
            <v>162944</v>
          </cell>
          <cell r="G106">
            <v>0</v>
          </cell>
          <cell r="H106">
            <v>0</v>
          </cell>
          <cell r="I106">
            <v>73655.23</v>
          </cell>
          <cell r="J106">
            <v>1330813.23</v>
          </cell>
        </row>
        <row r="107">
          <cell r="B107">
            <v>3713</v>
          </cell>
          <cell r="C107" t="str">
            <v>St Paul's RC, Alnwick</v>
          </cell>
          <cell r="D107">
            <v>578380</v>
          </cell>
          <cell r="E107">
            <v>0</v>
          </cell>
          <cell r="F107">
            <v>174442</v>
          </cell>
          <cell r="G107">
            <v>0</v>
          </cell>
          <cell r="H107">
            <v>0</v>
          </cell>
          <cell r="I107">
            <v>39475.53</v>
          </cell>
          <cell r="J107">
            <v>792297.53</v>
          </cell>
        </row>
        <row r="108">
          <cell r="B108">
            <v>3726</v>
          </cell>
          <cell r="C108" t="str">
            <v>St Aidan's RC</v>
          </cell>
          <cell r="D108">
            <v>716028</v>
          </cell>
          <cell r="E108">
            <v>0</v>
          </cell>
          <cell r="F108">
            <v>53151</v>
          </cell>
          <cell r="G108">
            <v>0</v>
          </cell>
          <cell r="H108">
            <v>0</v>
          </cell>
          <cell r="I108">
            <v>95299</v>
          </cell>
          <cell r="J108">
            <v>864478</v>
          </cell>
        </row>
        <row r="109">
          <cell r="B109">
            <v>3732</v>
          </cell>
          <cell r="C109" t="str">
            <v>St Bede's RC</v>
          </cell>
          <cell r="D109">
            <v>784660</v>
          </cell>
          <cell r="E109">
            <v>0</v>
          </cell>
          <cell r="F109">
            <v>-41840</v>
          </cell>
          <cell r="G109">
            <v>0</v>
          </cell>
          <cell r="H109">
            <v>0</v>
          </cell>
          <cell r="I109">
            <v>52933.2</v>
          </cell>
          <cell r="J109">
            <v>795753.2</v>
          </cell>
        </row>
        <row r="110">
          <cell r="B110">
            <v>3746</v>
          </cell>
          <cell r="C110" t="str">
            <v>St Cuthbert's RC, Berwick</v>
          </cell>
          <cell r="D110">
            <v>329790</v>
          </cell>
          <cell r="E110">
            <v>0</v>
          </cell>
          <cell r="F110">
            <v>2219</v>
          </cell>
          <cell r="G110">
            <v>0</v>
          </cell>
          <cell r="H110">
            <v>0</v>
          </cell>
          <cell r="I110">
            <v>30595.100000000002</v>
          </cell>
          <cell r="J110">
            <v>362604.1</v>
          </cell>
        </row>
        <row r="111">
          <cell r="B111">
            <v>3840</v>
          </cell>
          <cell r="C111" t="str">
            <v>St Mary's RC</v>
          </cell>
          <cell r="D111">
            <v>433181</v>
          </cell>
          <cell r="E111">
            <v>0</v>
          </cell>
          <cell r="F111">
            <v>7184</v>
          </cell>
          <cell r="G111">
            <v>0</v>
          </cell>
          <cell r="H111">
            <v>0</v>
          </cell>
          <cell r="I111">
            <v>0</v>
          </cell>
          <cell r="J111">
            <v>440365</v>
          </cell>
        </row>
        <row r="112">
          <cell r="B112">
            <v>3888</v>
          </cell>
          <cell r="C112" t="str">
            <v>St Robert's RC</v>
          </cell>
          <cell r="D112">
            <v>543101</v>
          </cell>
          <cell r="E112">
            <v>0</v>
          </cell>
          <cell r="F112">
            <v>19680</v>
          </cell>
          <cell r="G112">
            <v>0</v>
          </cell>
          <cell r="H112">
            <v>0</v>
          </cell>
          <cell r="I112">
            <v>0</v>
          </cell>
          <cell r="J112">
            <v>562781</v>
          </cell>
        </row>
        <row r="113">
          <cell r="B113">
            <v>3918</v>
          </cell>
          <cell r="C113" t="str">
            <v xml:space="preserve">Cragside C of E </v>
          </cell>
          <cell r="D113">
            <v>1253619</v>
          </cell>
          <cell r="E113">
            <v>0</v>
          </cell>
          <cell r="F113">
            <v>57952</v>
          </cell>
          <cell r="G113">
            <v>0</v>
          </cell>
          <cell r="H113">
            <v>0</v>
          </cell>
          <cell r="I113">
            <v>0</v>
          </cell>
          <cell r="J113">
            <v>1311571</v>
          </cell>
        </row>
        <row r="114">
          <cell r="B114">
            <v>3920</v>
          </cell>
          <cell r="C114" t="str">
            <v xml:space="preserve">Norham St Ceolwulfs C of E </v>
          </cell>
          <cell r="D114">
            <v>257697</v>
          </cell>
          <cell r="E114">
            <v>0</v>
          </cell>
          <cell r="F114">
            <v>12303</v>
          </cell>
          <cell r="G114">
            <v>0</v>
          </cell>
          <cell r="H114">
            <v>0</v>
          </cell>
          <cell r="I114">
            <v>15456.42</v>
          </cell>
          <cell r="J114">
            <v>285456.42</v>
          </cell>
        </row>
        <row r="115">
          <cell r="B115">
            <v>3921</v>
          </cell>
          <cell r="C115" t="str">
            <v>Herdley Bank C of E</v>
          </cell>
          <cell r="D115">
            <v>12027</v>
          </cell>
          <cell r="E115">
            <v>0</v>
          </cell>
          <cell r="F115">
            <v>10229</v>
          </cell>
          <cell r="G115">
            <v>0</v>
          </cell>
          <cell r="H115">
            <v>0</v>
          </cell>
          <cell r="I115">
            <v>0</v>
          </cell>
          <cell r="J115">
            <v>22256</v>
          </cell>
        </row>
        <row r="116">
          <cell r="B116">
            <v>3922</v>
          </cell>
          <cell r="C116" t="str">
            <v>Lowick C of E</v>
          </cell>
          <cell r="D116">
            <v>204244</v>
          </cell>
          <cell r="E116">
            <v>0</v>
          </cell>
          <cell r="F116">
            <v>112355</v>
          </cell>
          <cell r="G116">
            <v>0</v>
          </cell>
          <cell r="H116">
            <v>0</v>
          </cell>
          <cell r="I116">
            <v>16132.13</v>
          </cell>
          <cell r="J116">
            <v>332731.13</v>
          </cell>
        </row>
        <row r="117">
          <cell r="B117">
            <v>3923</v>
          </cell>
          <cell r="C117" t="str">
            <v xml:space="preserve">Grange View Cof E </v>
          </cell>
          <cell r="D117">
            <v>445837</v>
          </cell>
          <cell r="E117">
            <v>0</v>
          </cell>
          <cell r="F117">
            <v>-6796</v>
          </cell>
          <cell r="G117">
            <v>0</v>
          </cell>
          <cell r="H117">
            <v>0</v>
          </cell>
          <cell r="I117">
            <v>48733.200000000004</v>
          </cell>
          <cell r="J117">
            <v>487774.2</v>
          </cell>
        </row>
        <row r="118">
          <cell r="B118">
            <v>5201</v>
          </cell>
          <cell r="C118" t="str">
            <v>Thropton Village</v>
          </cell>
          <cell r="D118">
            <v>291869</v>
          </cell>
          <cell r="E118">
            <v>0</v>
          </cell>
          <cell r="F118">
            <v>13620</v>
          </cell>
          <cell r="G118">
            <v>0</v>
          </cell>
          <cell r="H118">
            <v>0</v>
          </cell>
          <cell r="I118">
            <v>11041.38</v>
          </cell>
          <cell r="J118">
            <v>316530.38</v>
          </cell>
        </row>
        <row r="119">
          <cell r="B119">
            <v>4001</v>
          </cell>
          <cell r="C119" t="str">
            <v>Seahouses</v>
          </cell>
          <cell r="D119">
            <v>492765</v>
          </cell>
          <cell r="E119">
            <v>0</v>
          </cell>
          <cell r="F119">
            <v>82867</v>
          </cell>
          <cell r="G119">
            <v>0</v>
          </cell>
          <cell r="H119">
            <v>0</v>
          </cell>
          <cell r="I119">
            <v>0</v>
          </cell>
          <cell r="J119">
            <v>575632</v>
          </cell>
        </row>
        <row r="120">
          <cell r="B120">
            <v>4079</v>
          </cell>
          <cell r="C120" t="str">
            <v>Corbridge</v>
          </cell>
          <cell r="D120">
            <v>1221826</v>
          </cell>
          <cell r="E120">
            <v>0</v>
          </cell>
          <cell r="F120">
            <v>117997</v>
          </cell>
          <cell r="G120">
            <v>0</v>
          </cell>
          <cell r="H120">
            <v>0</v>
          </cell>
          <cell r="I120">
            <v>0</v>
          </cell>
          <cell r="J120">
            <v>1339823</v>
          </cell>
        </row>
        <row r="121">
          <cell r="B121">
            <v>4150</v>
          </cell>
          <cell r="C121" t="str">
            <v>Ponteland</v>
          </cell>
          <cell r="D121">
            <v>2273736</v>
          </cell>
          <cell r="E121">
            <v>0</v>
          </cell>
          <cell r="F121">
            <v>50345</v>
          </cell>
          <cell r="G121">
            <v>0</v>
          </cell>
          <cell r="H121">
            <v>0</v>
          </cell>
          <cell r="I121">
            <v>0</v>
          </cell>
          <cell r="J121">
            <v>2324081</v>
          </cell>
        </row>
        <row r="122">
          <cell r="B122">
            <v>4161</v>
          </cell>
          <cell r="C122" t="str">
            <v>Seaton Sluice</v>
          </cell>
          <cell r="D122">
            <v>1310930</v>
          </cell>
          <cell r="E122">
            <v>0</v>
          </cell>
          <cell r="F122">
            <v>50375</v>
          </cell>
          <cell r="G122">
            <v>0</v>
          </cell>
          <cell r="H122">
            <v>0</v>
          </cell>
          <cell r="I122">
            <v>0</v>
          </cell>
          <cell r="J122">
            <v>1361305</v>
          </cell>
        </row>
        <row r="123">
          <cell r="B123">
            <v>4162</v>
          </cell>
          <cell r="C123" t="str">
            <v>Whytrig Community</v>
          </cell>
          <cell r="D123">
            <v>881701</v>
          </cell>
          <cell r="E123">
            <v>0</v>
          </cell>
          <cell r="F123">
            <v>12883</v>
          </cell>
          <cell r="G123">
            <v>0</v>
          </cell>
          <cell r="H123">
            <v>0</v>
          </cell>
          <cell r="I123">
            <v>0</v>
          </cell>
          <cell r="J123">
            <v>894584</v>
          </cell>
        </row>
        <row r="124">
          <cell r="B124">
            <v>4198</v>
          </cell>
          <cell r="C124" t="str">
            <v>Highfield</v>
          </cell>
          <cell r="D124">
            <v>1751655</v>
          </cell>
          <cell r="E124">
            <v>0</v>
          </cell>
          <cell r="F124">
            <v>153529</v>
          </cell>
          <cell r="G124">
            <v>0</v>
          </cell>
          <cell r="H124">
            <v>0</v>
          </cell>
          <cell r="I124">
            <v>0</v>
          </cell>
          <cell r="J124">
            <v>1905184</v>
          </cell>
        </row>
        <row r="125">
          <cell r="B125">
            <v>4199</v>
          </cell>
          <cell r="C125" t="str">
            <v>Ovingham</v>
          </cell>
          <cell r="D125">
            <v>1399891</v>
          </cell>
          <cell r="E125">
            <v>0</v>
          </cell>
          <cell r="F125">
            <v>62385</v>
          </cell>
          <cell r="G125">
            <v>0</v>
          </cell>
          <cell r="H125">
            <v>0</v>
          </cell>
          <cell r="I125">
            <v>0</v>
          </cell>
          <cell r="J125">
            <v>1462276</v>
          </cell>
        </row>
        <row r="126">
          <cell r="B126">
            <v>4328</v>
          </cell>
          <cell r="C126" t="str">
            <v>Alnwick Lindisfarne</v>
          </cell>
          <cell r="D126">
            <v>1208120</v>
          </cell>
          <cell r="E126">
            <v>0</v>
          </cell>
          <cell r="F126">
            <v>-27336</v>
          </cell>
          <cell r="G126">
            <v>0</v>
          </cell>
          <cell r="H126">
            <v>0</v>
          </cell>
          <cell r="I126">
            <v>0</v>
          </cell>
          <cell r="J126">
            <v>1180784</v>
          </cell>
        </row>
        <row r="127">
          <cell r="B127">
            <v>4332</v>
          </cell>
          <cell r="C127" t="str">
            <v>Tweedmouth</v>
          </cell>
          <cell r="D127">
            <v>1486765</v>
          </cell>
          <cell r="E127">
            <v>0</v>
          </cell>
          <cell r="F127">
            <v>173803</v>
          </cell>
          <cell r="G127">
            <v>0</v>
          </cell>
          <cell r="H127">
            <v>0</v>
          </cell>
          <cell r="I127">
            <v>0</v>
          </cell>
          <cell r="J127">
            <v>1660568</v>
          </cell>
        </row>
        <row r="128">
          <cell r="B128">
            <v>4337</v>
          </cell>
          <cell r="C128" t="str">
            <v>JCSC - South Avenue</v>
          </cell>
          <cell r="D128">
            <v>1641717</v>
          </cell>
          <cell r="E128">
            <v>0</v>
          </cell>
          <cell r="F128">
            <v>61511</v>
          </cell>
          <cell r="G128">
            <v>0</v>
          </cell>
          <cell r="H128">
            <v>0</v>
          </cell>
          <cell r="I128">
            <v>0</v>
          </cell>
          <cell r="J128">
            <v>1703228</v>
          </cell>
        </row>
        <row r="129">
          <cell r="B129">
            <v>4361</v>
          </cell>
          <cell r="C129" t="str">
            <v>Bellingham</v>
          </cell>
          <cell r="D129">
            <v>672729</v>
          </cell>
          <cell r="E129">
            <v>0</v>
          </cell>
          <cell r="F129">
            <v>32308</v>
          </cell>
          <cell r="G129">
            <v>0</v>
          </cell>
          <cell r="H129">
            <v>0</v>
          </cell>
          <cell r="I129">
            <v>0</v>
          </cell>
          <cell r="J129">
            <v>705037</v>
          </cell>
        </row>
        <row r="130">
          <cell r="B130">
            <v>4370</v>
          </cell>
          <cell r="C130" t="str">
            <v>Glendale</v>
          </cell>
          <cell r="D130">
            <v>617130</v>
          </cell>
          <cell r="E130">
            <v>0</v>
          </cell>
          <cell r="F130">
            <v>29245</v>
          </cell>
          <cell r="G130">
            <v>0</v>
          </cell>
          <cell r="H130">
            <v>0</v>
          </cell>
          <cell r="I130">
            <v>0</v>
          </cell>
          <cell r="J130">
            <v>646375</v>
          </cell>
        </row>
        <row r="131">
          <cell r="B131">
            <v>4401</v>
          </cell>
          <cell r="C131" t="str">
            <v>Alnwick The Dukes</v>
          </cell>
          <cell r="D131">
            <v>688020</v>
          </cell>
          <cell r="E131">
            <v>0</v>
          </cell>
          <cell r="F131">
            <v>70593</v>
          </cell>
          <cell r="G131">
            <v>0</v>
          </cell>
          <cell r="H131">
            <v>0</v>
          </cell>
          <cell r="I131">
            <v>0</v>
          </cell>
          <cell r="J131">
            <v>758613</v>
          </cell>
        </row>
        <row r="132">
          <cell r="B132">
            <v>4404</v>
          </cell>
          <cell r="C132" t="str">
            <v>Berwick</v>
          </cell>
          <cell r="D132">
            <v>1191368</v>
          </cell>
          <cell r="E132">
            <v>80000</v>
          </cell>
          <cell r="F132">
            <v>5598</v>
          </cell>
          <cell r="G132">
            <v>0</v>
          </cell>
          <cell r="H132">
            <v>0</v>
          </cell>
          <cell r="I132">
            <v>0</v>
          </cell>
          <cell r="J132">
            <v>1276966</v>
          </cell>
        </row>
        <row r="133">
          <cell r="B133">
            <v>4441</v>
          </cell>
          <cell r="C133" t="str">
            <v>Hexham</v>
          </cell>
          <cell r="D133">
            <v>1695242</v>
          </cell>
          <cell r="E133">
            <v>0</v>
          </cell>
          <cell r="F133">
            <v>82113</v>
          </cell>
          <cell r="G133">
            <v>0</v>
          </cell>
          <cell r="H133">
            <v>0</v>
          </cell>
          <cell r="I133">
            <v>0</v>
          </cell>
          <cell r="J133">
            <v>1777355</v>
          </cell>
        </row>
        <row r="134">
          <cell r="B134">
            <v>4620</v>
          </cell>
          <cell r="C134" t="str">
            <v>St Benedict's RC</v>
          </cell>
          <cell r="D134">
            <v>826422</v>
          </cell>
          <cell r="E134">
            <v>0</v>
          </cell>
          <cell r="F134">
            <v>72538</v>
          </cell>
          <cell r="G134">
            <v>0</v>
          </cell>
          <cell r="H134">
            <v>0</v>
          </cell>
          <cell r="I134">
            <v>0</v>
          </cell>
          <cell r="J134">
            <v>898960</v>
          </cell>
        </row>
        <row r="135">
          <cell r="B135">
            <v>4654</v>
          </cell>
          <cell r="C135" t="str">
            <v>St Joseph's RC</v>
          </cell>
          <cell r="D135">
            <v>1291557</v>
          </cell>
          <cell r="E135">
            <v>0</v>
          </cell>
          <cell r="F135">
            <v>52882</v>
          </cell>
          <cell r="G135">
            <v>0</v>
          </cell>
          <cell r="H135">
            <v>0</v>
          </cell>
          <cell r="I135">
            <v>0</v>
          </cell>
          <cell r="J135">
            <v>1344439</v>
          </cell>
        </row>
        <row r="136">
          <cell r="B136">
            <v>4800</v>
          </cell>
          <cell r="C136" t="str">
            <v>Richard Coates C of E</v>
          </cell>
          <cell r="D136">
            <v>1807168</v>
          </cell>
          <cell r="E136">
            <v>0</v>
          </cell>
          <cell r="F136">
            <v>107231</v>
          </cell>
          <cell r="G136">
            <v>0</v>
          </cell>
          <cell r="H136">
            <v>0</v>
          </cell>
          <cell r="I136">
            <v>0</v>
          </cell>
          <cell r="J136">
            <v>1914399</v>
          </cell>
        </row>
        <row r="137">
          <cell r="B137">
            <v>4802</v>
          </cell>
          <cell r="C137" t="str">
            <v>Dr. Thomlinson C of E</v>
          </cell>
          <cell r="D137">
            <v>870048</v>
          </cell>
          <cell r="E137">
            <v>0</v>
          </cell>
          <cell r="F137">
            <v>47081</v>
          </cell>
          <cell r="G137">
            <v>0</v>
          </cell>
          <cell r="H137">
            <v>0</v>
          </cell>
          <cell r="I137">
            <v>0</v>
          </cell>
          <cell r="J137">
            <v>917129</v>
          </cell>
        </row>
        <row r="138">
          <cell r="B138">
            <v>4810</v>
          </cell>
          <cell r="C138" t="str">
            <v>St Paul's RC, Alnwick</v>
          </cell>
          <cell r="D138">
            <v>744083</v>
          </cell>
          <cell r="E138">
            <v>0</v>
          </cell>
          <cell r="F138">
            <v>87046</v>
          </cell>
          <cell r="G138">
            <v>0</v>
          </cell>
          <cell r="H138">
            <v>0</v>
          </cell>
          <cell r="I138">
            <v>0</v>
          </cell>
          <cell r="J138">
            <v>831129</v>
          </cell>
        </row>
        <row r="139">
          <cell r="B139">
            <v>4818</v>
          </cell>
          <cell r="C139" t="str">
            <v xml:space="preserve">St Mary's Cof E </v>
          </cell>
          <cell r="D139">
            <v>502648</v>
          </cell>
          <cell r="E139">
            <v>0</v>
          </cell>
          <cell r="F139">
            <v>31357</v>
          </cell>
          <cell r="G139">
            <v>0</v>
          </cell>
          <cell r="H139">
            <v>0</v>
          </cell>
          <cell r="I139">
            <v>0</v>
          </cell>
          <cell r="J139">
            <v>534005</v>
          </cell>
        </row>
        <row r="140">
          <cell r="B140">
            <v>4130</v>
          </cell>
          <cell r="C140" t="str">
            <v>Haydon Bridge Community &amp; Sports College (incl R Hall)</v>
          </cell>
          <cell r="D140">
            <v>2325396</v>
          </cell>
          <cell r="E140">
            <v>0</v>
          </cell>
          <cell r="F140">
            <v>-321056</v>
          </cell>
          <cell r="G140">
            <v>0</v>
          </cell>
          <cell r="H140">
            <v>593821</v>
          </cell>
          <cell r="I140">
            <v>0</v>
          </cell>
          <cell r="J140">
            <v>2598161</v>
          </cell>
        </row>
        <row r="141">
          <cell r="B141">
            <v>4369</v>
          </cell>
          <cell r="C141" t="str">
            <v>Prudhoe Community</v>
          </cell>
          <cell r="D141">
            <v>2691040</v>
          </cell>
          <cell r="E141">
            <v>0</v>
          </cell>
          <cell r="F141">
            <v>194571</v>
          </cell>
          <cell r="G141">
            <v>0</v>
          </cell>
          <cell r="H141">
            <v>910257</v>
          </cell>
          <cell r="I141">
            <v>0</v>
          </cell>
          <cell r="J141">
            <v>3795868</v>
          </cell>
        </row>
        <row r="142">
          <cell r="B142">
            <v>4415</v>
          </cell>
          <cell r="C142" t="str">
            <v>Ashington Community</v>
          </cell>
          <cell r="D142">
            <v>5310310</v>
          </cell>
          <cell r="E142">
            <v>0</v>
          </cell>
          <cell r="F142">
            <v>653810</v>
          </cell>
          <cell r="G142">
            <v>0</v>
          </cell>
          <cell r="H142">
            <v>692868</v>
          </cell>
          <cell r="I142">
            <v>0</v>
          </cell>
          <cell r="J142">
            <v>6656988</v>
          </cell>
        </row>
        <row r="143">
          <cell r="B143">
            <v>4417</v>
          </cell>
          <cell r="C143" t="str">
            <v>Queen Elizabeth</v>
          </cell>
          <cell r="D143">
            <v>4332884</v>
          </cell>
          <cell r="E143">
            <v>0</v>
          </cell>
          <cell r="F143">
            <v>-94287</v>
          </cell>
          <cell r="G143">
            <v>0</v>
          </cell>
          <cell r="H143">
            <v>1690363</v>
          </cell>
          <cell r="I143">
            <v>0</v>
          </cell>
          <cell r="J143">
            <v>5928960</v>
          </cell>
        </row>
        <row r="144">
          <cell r="B144">
            <v>4426</v>
          </cell>
          <cell r="C144" t="str">
            <v>Ponteland Community</v>
          </cell>
          <cell r="D144">
            <v>3787107</v>
          </cell>
          <cell r="E144">
            <v>0</v>
          </cell>
          <cell r="F144">
            <v>318515</v>
          </cell>
          <cell r="G144">
            <v>0</v>
          </cell>
          <cell r="H144">
            <v>1406225</v>
          </cell>
          <cell r="I144">
            <v>0</v>
          </cell>
          <cell r="J144">
            <v>5511847</v>
          </cell>
        </row>
        <row r="145">
          <cell r="B145">
            <v>4434</v>
          </cell>
          <cell r="C145" t="str">
            <v>Bedlingtonshire Community</v>
          </cell>
          <cell r="D145">
            <v>3099131</v>
          </cell>
          <cell r="E145">
            <v>0</v>
          </cell>
          <cell r="F145">
            <v>-52155</v>
          </cell>
          <cell r="G145">
            <v>0</v>
          </cell>
          <cell r="H145">
            <v>633055</v>
          </cell>
          <cell r="I145">
            <v>0</v>
          </cell>
          <cell r="J145">
            <v>3680031</v>
          </cell>
        </row>
        <row r="146">
          <cell r="B146">
            <v>4438</v>
          </cell>
          <cell r="C146" t="str">
            <v>The Duchess's Community</v>
          </cell>
          <cell r="D146">
            <v>3762906</v>
          </cell>
          <cell r="E146">
            <v>0</v>
          </cell>
          <cell r="F146">
            <v>-123380</v>
          </cell>
          <cell r="G146">
            <v>0</v>
          </cell>
          <cell r="H146">
            <v>1411040</v>
          </cell>
          <cell r="I146">
            <v>0</v>
          </cell>
          <cell r="J146">
            <v>5050566</v>
          </cell>
        </row>
        <row r="147">
          <cell r="B147">
            <v>4439</v>
          </cell>
          <cell r="C147" t="str">
            <v>JCSC - Acklington Road</v>
          </cell>
          <cell r="D147">
            <v>1639530</v>
          </cell>
          <cell r="E147">
            <v>0</v>
          </cell>
          <cell r="F147">
            <v>53555</v>
          </cell>
          <cell r="G147">
            <v>0</v>
          </cell>
          <cell r="H147">
            <v>481370</v>
          </cell>
          <cell r="I147">
            <v>0</v>
          </cell>
          <cell r="J147">
            <v>2174455</v>
          </cell>
        </row>
        <row r="148">
          <cell r="B148">
            <v>5400</v>
          </cell>
          <cell r="C148" t="str">
            <v>Astley Community</v>
          </cell>
          <cell r="D148">
            <v>2214054</v>
          </cell>
          <cell r="E148">
            <v>0</v>
          </cell>
          <cell r="F148">
            <v>302034</v>
          </cell>
          <cell r="G148">
            <v>0</v>
          </cell>
          <cell r="H148">
            <v>681538</v>
          </cell>
          <cell r="I148">
            <v>0</v>
          </cell>
          <cell r="J148">
            <v>3197626</v>
          </cell>
        </row>
        <row r="149">
          <cell r="B149">
            <v>7003</v>
          </cell>
          <cell r="C149" t="str">
            <v>Cleaswell Hill</v>
          </cell>
          <cell r="D149">
            <v>0</v>
          </cell>
          <cell r="E149">
            <v>1480000</v>
          </cell>
          <cell r="F149">
            <v>486327</v>
          </cell>
          <cell r="G149">
            <v>0</v>
          </cell>
          <cell r="H149">
            <v>242575</v>
          </cell>
          <cell r="I149">
            <v>0</v>
          </cell>
          <cell r="J149">
            <v>2208902</v>
          </cell>
        </row>
        <row r="150">
          <cell r="B150">
            <v>7006</v>
          </cell>
          <cell r="C150" t="str">
            <v>Cramlington Hillcrest</v>
          </cell>
          <cell r="D150">
            <v>0</v>
          </cell>
          <cell r="E150">
            <v>540000</v>
          </cell>
          <cell r="F150">
            <v>9975</v>
          </cell>
          <cell r="G150">
            <v>0</v>
          </cell>
          <cell r="H150">
            <v>121287</v>
          </cell>
          <cell r="I150">
            <v>0</v>
          </cell>
          <cell r="J150">
            <v>671262</v>
          </cell>
        </row>
        <row r="151">
          <cell r="B151">
            <v>7010</v>
          </cell>
          <cell r="C151" t="str">
            <v>Barndale House</v>
          </cell>
          <cell r="D151">
            <v>0</v>
          </cell>
          <cell r="E151">
            <v>290000</v>
          </cell>
          <cell r="F151">
            <v>7601</v>
          </cell>
          <cell r="G151">
            <v>0</v>
          </cell>
          <cell r="H151">
            <v>121287</v>
          </cell>
          <cell r="I151">
            <v>0</v>
          </cell>
          <cell r="J151">
            <v>418888</v>
          </cell>
        </row>
        <row r="152">
          <cell r="B152">
            <v>7012</v>
          </cell>
          <cell r="C152" t="str">
            <v>The Grove</v>
          </cell>
          <cell r="D152">
            <v>0</v>
          </cell>
          <cell r="E152">
            <v>300000</v>
          </cell>
          <cell r="F152">
            <v>63821</v>
          </cell>
          <cell r="G152">
            <v>0</v>
          </cell>
          <cell r="H152">
            <v>141500</v>
          </cell>
          <cell r="I152">
            <v>0</v>
          </cell>
          <cell r="J152">
            <v>505321</v>
          </cell>
        </row>
        <row r="153">
          <cell r="B153">
            <v>7018</v>
          </cell>
          <cell r="C153" t="str">
            <v>Hexham Priory</v>
          </cell>
          <cell r="D153">
            <v>0</v>
          </cell>
          <cell r="E153">
            <v>750000</v>
          </cell>
          <cell r="F153">
            <v>68739</v>
          </cell>
          <cell r="G153">
            <v>0</v>
          </cell>
          <cell r="H153">
            <v>131398</v>
          </cell>
          <cell r="I153">
            <v>0</v>
          </cell>
          <cell r="J153">
            <v>950137</v>
          </cell>
        </row>
        <row r="154">
          <cell r="B154">
            <v>7021</v>
          </cell>
          <cell r="C154" t="str">
            <v>The Dales</v>
          </cell>
          <cell r="D154">
            <v>0</v>
          </cell>
          <cell r="E154">
            <v>850000</v>
          </cell>
          <cell r="F154">
            <v>110288</v>
          </cell>
          <cell r="G154">
            <v>0</v>
          </cell>
          <cell r="H154">
            <v>0</v>
          </cell>
          <cell r="I154">
            <v>0</v>
          </cell>
          <cell r="J154">
            <v>960288</v>
          </cell>
        </row>
        <row r="155">
          <cell r="B155">
            <v>7022</v>
          </cell>
          <cell r="C155" t="str">
            <v>Morpeth Collingwood</v>
          </cell>
          <cell r="D155">
            <v>0</v>
          </cell>
          <cell r="E155">
            <v>1000000</v>
          </cell>
          <cell r="F155">
            <v>195374</v>
          </cell>
          <cell r="G155">
            <v>0</v>
          </cell>
          <cell r="H155">
            <v>424506</v>
          </cell>
          <cell r="I155">
            <v>0</v>
          </cell>
          <cell r="J155">
            <v>1619880</v>
          </cell>
        </row>
        <row r="156">
          <cell r="B156">
            <v>7024</v>
          </cell>
          <cell r="C156" t="str">
            <v>Atkinson House</v>
          </cell>
          <cell r="D156">
            <v>0</v>
          </cell>
          <cell r="E156">
            <v>640000</v>
          </cell>
          <cell r="F156">
            <v>198711</v>
          </cell>
          <cell r="G156">
            <v>0</v>
          </cell>
          <cell r="H156">
            <v>141500</v>
          </cell>
          <cell r="I156">
            <v>0</v>
          </cell>
          <cell r="J156">
            <v>980211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B159">
            <v>0</v>
          </cell>
          <cell r="C159" t="str">
            <v>Total</v>
          </cell>
          <cell r="D159">
            <v>119325944</v>
          </cell>
          <cell r="E159">
            <v>6330000</v>
          </cell>
          <cell r="F159">
            <v>8241031</v>
          </cell>
          <cell r="G159">
            <v>0</v>
          </cell>
          <cell r="H159">
            <v>9824590</v>
          </cell>
          <cell r="I159">
            <v>4428557.9759999998</v>
          </cell>
          <cell r="J159">
            <v>148150122.97599998</v>
          </cell>
        </row>
        <row r="160">
          <cell r="B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>
            <v>0</v>
          </cell>
          <cell r="C161" t="str">
            <v>Reserve Account Balances Brought Forward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B162">
            <v>0</v>
          </cell>
          <cell r="C162" t="str">
            <v>900000/9660/BS2002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B163">
            <v>0</v>
          </cell>
          <cell r="C163" t="str">
            <v>900000/9460/BS0103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>
            <v>0</v>
          </cell>
          <cell r="C164" t="str">
            <v>900000/9373/BS0103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B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B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B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B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B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B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B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B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B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B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B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B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B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B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B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B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B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B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B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B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B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B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B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7">
          <cell r="B217">
            <v>8948758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ssummary"/>
      <sheetName val="schooldetails"/>
      <sheetName val="Sheet3"/>
    </sheetNames>
    <sheetDataSet>
      <sheetData sheetId="0">
        <row r="12">
          <cell r="D12">
            <v>30274.82</v>
          </cell>
        </row>
        <row r="13">
          <cell r="D13">
            <v>10601286.479999999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ssummary"/>
      <sheetName val="schooldetails"/>
      <sheetName val="rec"/>
      <sheetName val="notes"/>
    </sheetNames>
    <sheetDataSet>
      <sheetData sheetId="0"/>
      <sheetData sheetId="1">
        <row r="241">
          <cell r="G241">
            <v>-12568025.550000001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ssummary"/>
      <sheetName val="schooldetails"/>
      <sheetName val="rec"/>
      <sheetName val="throptonrec"/>
      <sheetName val="TrustChanges"/>
      <sheetName val="Sheet1"/>
      <sheetName val="notes"/>
      <sheetName val="Bals at end of 09-10"/>
    </sheetNames>
    <sheetDataSet>
      <sheetData sheetId="0"/>
      <sheetData sheetId="1">
        <row r="241">
          <cell r="G241">
            <v>-9267638.9499999955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rst"/>
      <sheetName val="Middle"/>
      <sheetName val="High"/>
      <sheetName val="Special"/>
      <sheetName val="Trust"/>
      <sheetName val="Schools09-10"/>
      <sheetName val="SchlCurr09-10"/>
      <sheetName val="ALL cost centres"/>
    </sheetNames>
    <sheetDataSet>
      <sheetData sheetId="0"/>
      <sheetData sheetId="1">
        <row r="141">
          <cell r="V141">
            <v>-4072474.5100000026</v>
          </cell>
        </row>
      </sheetData>
      <sheetData sheetId="2">
        <row r="45">
          <cell r="V45">
            <v>-925895.07000000007</v>
          </cell>
        </row>
      </sheetData>
      <sheetData sheetId="3">
        <row r="22">
          <cell r="V22">
            <v>-1925604.0100000177</v>
          </cell>
        </row>
      </sheetData>
      <sheetData sheetId="4">
        <row r="14">
          <cell r="V14">
            <v>-1128460.2600000007</v>
          </cell>
        </row>
      </sheetData>
      <sheetData sheetId="5">
        <row r="26">
          <cell r="V26">
            <v>-1190958.7700000033</v>
          </cell>
        </row>
      </sheetData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totals"/>
      <sheetName val="rec"/>
      <sheetName val="data"/>
      <sheetName val="first"/>
      <sheetName val="middle"/>
      <sheetName val="high"/>
      <sheetName val="special"/>
      <sheetName val="trust"/>
      <sheetName val="excluded"/>
      <sheetName val="balance"/>
      <sheetName val="Sheet2"/>
      <sheetName val="Sheet3"/>
    </sheetNames>
    <sheetDataSet>
      <sheetData sheetId="0"/>
      <sheetData sheetId="1"/>
      <sheetData sheetId="2"/>
      <sheetData sheetId="3">
        <row r="128">
          <cell r="U128">
            <v>-4632686.5400000028</v>
          </cell>
          <cell r="V128">
            <v>110572.4200000001</v>
          </cell>
        </row>
      </sheetData>
      <sheetData sheetId="4">
        <row r="36">
          <cell r="U36">
            <v>-805195.59000000008</v>
          </cell>
          <cell r="V36">
            <v>470338.08999999869</v>
          </cell>
        </row>
      </sheetData>
      <sheetData sheetId="5">
        <row r="17">
          <cell r="U17">
            <v>-2118936.330000015</v>
          </cell>
          <cell r="V17">
            <v>283606.56999999797</v>
          </cell>
        </row>
      </sheetData>
      <sheetData sheetId="6">
        <row r="12">
          <cell r="U12">
            <v>-1076807.0100000002</v>
          </cell>
          <cell r="V12">
            <v>0</v>
          </cell>
        </row>
      </sheetData>
      <sheetData sheetId="7">
        <row r="19">
          <cell r="U19">
            <v>-730635.39000000292</v>
          </cell>
          <cell r="V19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Budgets"/>
      <sheetName val="Macro1"/>
      <sheetName val="First"/>
      <sheetName val="Middle"/>
      <sheetName val="High"/>
      <sheetName val="Special"/>
      <sheetName val="Trust"/>
      <sheetName val="Excluded"/>
      <sheetName val="Balance"/>
      <sheetName val="schoolsbsheet"/>
      <sheetName val="trustbsheet"/>
      <sheetName val="rectophases"/>
    </sheetNames>
    <sheetDataSet>
      <sheetData sheetId="0"/>
      <sheetData sheetId="1"/>
      <sheetData sheetId="2">
        <row r="125">
          <cell r="U125">
            <v>-4703690.0300000012</v>
          </cell>
        </row>
      </sheetData>
      <sheetData sheetId="3">
        <row r="34">
          <cell r="U34">
            <v>-953062.71000000054</v>
          </cell>
        </row>
      </sheetData>
      <sheetData sheetId="4">
        <row r="17">
          <cell r="U17">
            <v>-1487696.7200000163</v>
          </cell>
        </row>
      </sheetData>
      <sheetData sheetId="5">
        <row r="13">
          <cell r="U13">
            <v>-933304.46000000031</v>
          </cell>
        </row>
      </sheetData>
      <sheetData sheetId="6">
        <row r="25">
          <cell r="U25">
            <v>-1665994.9000000011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Angela.Whitehead\Downloads\Returns\7024.xlsx" TargetMode="External"/><Relationship Id="rId117" Type="http://schemas.openxmlformats.org/officeDocument/2006/relationships/vmlDrawing" Target="../drawings/vmlDrawing1.vml"/><Relationship Id="rId21" Type="http://schemas.openxmlformats.org/officeDocument/2006/relationships/hyperlink" Target="file:///C:\Users\Angela.Whitehead\Downloads\Returns\4161.xlsx" TargetMode="External"/><Relationship Id="rId42" Type="http://schemas.openxmlformats.org/officeDocument/2006/relationships/hyperlink" Target="file:///C:\Users\Angela.Whitehead\Downloads\Returns\2325.xlsx" TargetMode="External"/><Relationship Id="rId47" Type="http://schemas.openxmlformats.org/officeDocument/2006/relationships/hyperlink" Target="file:///C:\Users\Angela.Whitehead\Downloads\Returns\2236.xlsx" TargetMode="External"/><Relationship Id="rId63" Type="http://schemas.openxmlformats.org/officeDocument/2006/relationships/hyperlink" Target="file:///C:\Users\Angela.Whitehead\Downloads\Returns\2293.xlsx" TargetMode="External"/><Relationship Id="rId68" Type="http://schemas.openxmlformats.org/officeDocument/2006/relationships/hyperlink" Target="file:///C:\Users\Angela.Whitehead\Downloads\Returns\3312.xlsx" TargetMode="External"/><Relationship Id="rId84" Type="http://schemas.openxmlformats.org/officeDocument/2006/relationships/hyperlink" Target="file:///C:\Users\Angela.Whitehead\Downloads\Returns\3210.xlsx" TargetMode="External"/><Relationship Id="rId89" Type="http://schemas.openxmlformats.org/officeDocument/2006/relationships/hyperlink" Target="file:///C:\Users\Angela.Whitehead\Downloads\Returns\4439.xlsx" TargetMode="External"/><Relationship Id="rId112" Type="http://schemas.openxmlformats.org/officeDocument/2006/relationships/hyperlink" Target="file:///C:\Users\Angela.Whitehead\Downloads\Returns\3561.xlsx" TargetMode="External"/><Relationship Id="rId16" Type="http://schemas.openxmlformats.org/officeDocument/2006/relationships/hyperlink" Target="file:///C:\Users\Angela.Whitehead\Downloads\Returns\4198.xlsx" TargetMode="External"/><Relationship Id="rId107" Type="http://schemas.openxmlformats.org/officeDocument/2006/relationships/hyperlink" Target="file:///C:\Users\Angela.Whitehead\Downloads\Returns\2397.pdf" TargetMode="External"/><Relationship Id="rId11" Type="http://schemas.openxmlformats.org/officeDocument/2006/relationships/hyperlink" Target="file:///C:\Users\Angela.Whitehead\Downloads\Returns\4332.xlsx" TargetMode="External"/><Relationship Id="rId24" Type="http://schemas.openxmlformats.org/officeDocument/2006/relationships/hyperlink" Target="file:///C:\Users\Angela.Whitehead\Downloads\Returns\2232.xlsx" TargetMode="External"/><Relationship Id="rId32" Type="http://schemas.openxmlformats.org/officeDocument/2006/relationships/hyperlink" Target="file:///C:\Users\Angela.Whitehead\Downloads\Returns\3542.pdf" TargetMode="External"/><Relationship Id="rId37" Type="http://schemas.openxmlformats.org/officeDocument/2006/relationships/hyperlink" Target="file:///C:\Users\Angela.Whitehead\Downloads\Returns\3923.xlsx" TargetMode="External"/><Relationship Id="rId40" Type="http://schemas.openxmlformats.org/officeDocument/2006/relationships/hyperlink" Target="file:///C:\Users\Angela.Whitehead\Downloads\Returns\2527.xlsx" TargetMode="External"/><Relationship Id="rId45" Type="http://schemas.openxmlformats.org/officeDocument/2006/relationships/hyperlink" Target="file:///C:\Users\Angela.Whitehead\Downloads\Returns\3918.xlsx" TargetMode="External"/><Relationship Id="rId53" Type="http://schemas.openxmlformats.org/officeDocument/2006/relationships/hyperlink" Target="file:///C:\Users\Angela.Whitehead\Downloads\Returns\4417.xlsx" TargetMode="External"/><Relationship Id="rId58" Type="http://schemas.openxmlformats.org/officeDocument/2006/relationships/hyperlink" Target="file:///C:\Users\Angela.Whitehead\Downloads\Returns\4130" TargetMode="External"/><Relationship Id="rId66" Type="http://schemas.openxmlformats.org/officeDocument/2006/relationships/hyperlink" Target="file:///C:\Users\Angela.Whitehead\Downloads\Returns\3095.xlsx" TargetMode="External"/><Relationship Id="rId74" Type="http://schemas.openxmlformats.org/officeDocument/2006/relationships/hyperlink" Target="file:///C:\Users\Angela.Whitehead\Downloads\Returns\4024.xlsx" TargetMode="External"/><Relationship Id="rId79" Type="http://schemas.openxmlformats.org/officeDocument/2006/relationships/hyperlink" Target="file:///C:\Users\Angela.Whitehead\Downloads\Returns\4810.xlsx" TargetMode="External"/><Relationship Id="rId87" Type="http://schemas.openxmlformats.org/officeDocument/2006/relationships/hyperlink" Target="file:///C:\Users\Angela.Whitehead\Downloads\Returns\3548.pdf" TargetMode="External"/><Relationship Id="rId102" Type="http://schemas.openxmlformats.org/officeDocument/2006/relationships/hyperlink" Target="file:///C:\Users\Angela.Whitehead\Downloads\Emails\4079.msg" TargetMode="External"/><Relationship Id="rId110" Type="http://schemas.openxmlformats.org/officeDocument/2006/relationships/hyperlink" Target="file:///C:\Users\Angela.Whitehead\Downloads\Returns\3135.xlsx" TargetMode="External"/><Relationship Id="rId115" Type="http://schemas.openxmlformats.org/officeDocument/2006/relationships/hyperlink" Target="file:///C:\Users\Angela.Whitehead\Downloads\Returns\3888.xlsx" TargetMode="External"/><Relationship Id="rId5" Type="http://schemas.openxmlformats.org/officeDocument/2006/relationships/hyperlink" Target="file:///C:\Users\Angela.Whitehead\Downloads\Returns\2246.xlsx" TargetMode="External"/><Relationship Id="rId61" Type="http://schemas.openxmlformats.org/officeDocument/2006/relationships/hyperlink" Target="file:///C:\Users\Angela.Whitehead\Downloads\Returns\2281.xlsx" TargetMode="External"/><Relationship Id="rId82" Type="http://schemas.openxmlformats.org/officeDocument/2006/relationships/hyperlink" Target="file:///C:\Users\Angela.Whitehead\Downloads\Returns\1100.xlsx" TargetMode="External"/><Relationship Id="rId90" Type="http://schemas.openxmlformats.org/officeDocument/2006/relationships/hyperlink" Target="file:///C:\Users\Angela.Whitehead\Downloads\Returns\2323.xlsx" TargetMode="External"/><Relationship Id="rId95" Type="http://schemas.openxmlformats.org/officeDocument/2006/relationships/hyperlink" Target="file:///C:\Users\Angela.Whitehead\Downloads\Returns\3447.xlsx" TargetMode="External"/><Relationship Id="rId19" Type="http://schemas.openxmlformats.org/officeDocument/2006/relationships/hyperlink" Target="file:///C:\Users\Angela.Whitehead\Downloads\Returns\2234.xlsx" TargetMode="External"/><Relationship Id="rId14" Type="http://schemas.openxmlformats.org/officeDocument/2006/relationships/hyperlink" Target="file:///C:\Users\Angela.Whitehead\Downloads\Returns\4199.xlsx" TargetMode="External"/><Relationship Id="rId22" Type="http://schemas.openxmlformats.org/officeDocument/2006/relationships/hyperlink" Target="file:///C:\Users\Angela.Whitehead\Downloads\Returns\2526.xlsx" TargetMode="External"/><Relationship Id="rId27" Type="http://schemas.openxmlformats.org/officeDocument/2006/relationships/hyperlink" Target="file:///C:\Users\Angela.Whitehead\Downloads\Returns\3840.xlsx" TargetMode="External"/><Relationship Id="rId30" Type="http://schemas.openxmlformats.org/officeDocument/2006/relationships/hyperlink" Target="file:///C:\Users\Angela.Whitehead\Downloads\Returns\3487.xlsx" TargetMode="External"/><Relationship Id="rId35" Type="http://schemas.openxmlformats.org/officeDocument/2006/relationships/hyperlink" Target="file:///C:\Users\Angela.Whitehead\Downloads\Returns\2254" TargetMode="External"/><Relationship Id="rId43" Type="http://schemas.openxmlformats.org/officeDocument/2006/relationships/hyperlink" Target="file:///C:\Users\Angela.Whitehead\Downloads\Returns\3001.xlsx" TargetMode="External"/><Relationship Id="rId48" Type="http://schemas.openxmlformats.org/officeDocument/2006/relationships/hyperlink" Target="file:///C:\Users\Angela.Whitehead\Downloads\Returns\2299.xlsx" TargetMode="External"/><Relationship Id="rId56" Type="http://schemas.openxmlformats.org/officeDocument/2006/relationships/hyperlink" Target="file:///C:\Users\Angela.Whitehead\Downloads\Returns\7018.xlsx" TargetMode="External"/><Relationship Id="rId64" Type="http://schemas.openxmlformats.org/officeDocument/2006/relationships/hyperlink" Target="file:///C:\Users\Angela.Whitehead\Downloads\Returns\2525.xlsx" TargetMode="External"/><Relationship Id="rId69" Type="http://schemas.openxmlformats.org/officeDocument/2006/relationships/hyperlink" Target="file:///C:\Users\Angela.Whitehead\Downloads\Returns\3403.xlsx" TargetMode="External"/><Relationship Id="rId77" Type="http://schemas.openxmlformats.org/officeDocument/2006/relationships/hyperlink" Target="file:///C:\Users\Angela.Whitehead\Downloads\Returns\4401.xlsx" TargetMode="External"/><Relationship Id="rId100" Type="http://schemas.openxmlformats.org/officeDocument/2006/relationships/hyperlink" Target="file:///C:\Users\Angela.Whitehead\Downloads\Returns\4150.xlsx" TargetMode="External"/><Relationship Id="rId105" Type="http://schemas.openxmlformats.org/officeDocument/2006/relationships/hyperlink" Target="file:///C:\Users\Angela.Whitehead\Downloads\Returns\7012.xlsx" TargetMode="External"/><Relationship Id="rId113" Type="http://schemas.openxmlformats.org/officeDocument/2006/relationships/hyperlink" Target="file:///C:\Users\Angela.Whitehead\Downloads\Returns\3173.xlsx" TargetMode="External"/><Relationship Id="rId118" Type="http://schemas.openxmlformats.org/officeDocument/2006/relationships/comments" Target="../comments1.xml"/><Relationship Id="rId8" Type="http://schemas.openxmlformats.org/officeDocument/2006/relationships/hyperlink" Target="file:///C:\Users\Angela.Whitehead\Downloads\Returns\3346.xlsx" TargetMode="External"/><Relationship Id="rId51" Type="http://schemas.openxmlformats.org/officeDocument/2006/relationships/hyperlink" Target="file:///C:\Users\Angela.Whitehead\Downloads\Returns\3355.xlsx" TargetMode="External"/><Relationship Id="rId72" Type="http://schemas.openxmlformats.org/officeDocument/2006/relationships/hyperlink" Target="file:///C:\Users\Angela.Whitehead\Downloads\Returns\3726.xlsx" TargetMode="External"/><Relationship Id="rId80" Type="http://schemas.openxmlformats.org/officeDocument/2006/relationships/hyperlink" Target="file:///C:\Users\Angela.Whitehead\Downloads\Returns\4415.xlsx" TargetMode="External"/><Relationship Id="rId85" Type="http://schemas.openxmlformats.org/officeDocument/2006/relationships/hyperlink" Target="file:///C:\Users\Angela.Whitehead\Downloads\Returns\4654.xlsx" TargetMode="External"/><Relationship Id="rId93" Type="http://schemas.openxmlformats.org/officeDocument/2006/relationships/hyperlink" Target="file:///C:\Users\Angela.Whitehead\Downloads\Returns\3133.pdf" TargetMode="External"/><Relationship Id="rId98" Type="http://schemas.openxmlformats.org/officeDocument/2006/relationships/hyperlink" Target="file:///C:\Users\Angela.Whitehead\Downloads\Returns\7012.xlsx" TargetMode="External"/><Relationship Id="rId3" Type="http://schemas.openxmlformats.org/officeDocument/2006/relationships/hyperlink" Target="file:///C:\Users\Angela.Whitehead\Downloads\Returns\2530.xlsx" TargetMode="External"/><Relationship Id="rId12" Type="http://schemas.openxmlformats.org/officeDocument/2006/relationships/hyperlink" Target="file:///C:\Users\Angela.Whitehead\Downloads\Returns\7022.xlsx" TargetMode="External"/><Relationship Id="rId17" Type="http://schemas.openxmlformats.org/officeDocument/2006/relationships/hyperlink" Target="file:///C:\Users\Angela.Whitehead\Downloads\Returns\4426.xlsx" TargetMode="External"/><Relationship Id="rId25" Type="http://schemas.openxmlformats.org/officeDocument/2006/relationships/hyperlink" Target="file:///C:\Users\Angela.Whitehead\Downloads\Returns\2268.xlsx" TargetMode="External"/><Relationship Id="rId33" Type="http://schemas.openxmlformats.org/officeDocument/2006/relationships/hyperlink" Target="file:///C:\Users\Angela.Whitehead\Downloads\Returns\2243.xlsx" TargetMode="External"/><Relationship Id="rId38" Type="http://schemas.openxmlformats.org/officeDocument/2006/relationships/hyperlink" Target="file:///C:\Users\Angela.Whitehead\Downloads\Returns\2360.pdf" TargetMode="External"/><Relationship Id="rId46" Type="http://schemas.openxmlformats.org/officeDocument/2006/relationships/hyperlink" Target="file:///C:\Users\Angela.Whitehead\Downloads\Returns\4370.xlsx" TargetMode="External"/><Relationship Id="rId59" Type="http://schemas.openxmlformats.org/officeDocument/2006/relationships/hyperlink" Target="file:///C:\Users\Angela.Whitehead\Downloads\Returns\2529.xlsx" TargetMode="External"/><Relationship Id="rId67" Type="http://schemas.openxmlformats.org/officeDocument/2006/relationships/hyperlink" Target="file:///C:\Users\Angela.Whitehead\Downloads\Returns\3264.xlsx" TargetMode="External"/><Relationship Id="rId103" Type="http://schemas.openxmlformats.org/officeDocument/2006/relationships/hyperlink" Target="file:///C:\Users\Angela.Whitehead\Downloads\Returns\3920.xlsx" TargetMode="External"/><Relationship Id="rId108" Type="http://schemas.openxmlformats.org/officeDocument/2006/relationships/hyperlink" Target="file:///C:\Users\Angela.Whitehead\Downloads\Returns\3732.xlsx" TargetMode="External"/><Relationship Id="rId116" Type="http://schemas.openxmlformats.org/officeDocument/2006/relationships/printerSettings" Target="../printerSettings/printerSettings3.bin"/><Relationship Id="rId20" Type="http://schemas.openxmlformats.org/officeDocument/2006/relationships/hyperlink" Target="file:///C:\Users\Angela.Whitehead\Downloads\Returns\4361.xlsx" TargetMode="External"/><Relationship Id="rId41" Type="http://schemas.openxmlformats.org/officeDocument/2006/relationships/hyperlink" Target="file:///C:\Users\Angela.Whitehead\Downloads\Returns\3746.xlsx" TargetMode="External"/><Relationship Id="rId54" Type="http://schemas.openxmlformats.org/officeDocument/2006/relationships/hyperlink" Target="file:///C:\Users\Angela.Whitehead\Downloads\Returns\4434.xlsx" TargetMode="External"/><Relationship Id="rId62" Type="http://schemas.openxmlformats.org/officeDocument/2006/relationships/hyperlink" Target="file:///C:\Users\Angela.Whitehead\Downloads\Returns\2291.xlsx" TargetMode="External"/><Relationship Id="rId70" Type="http://schemas.openxmlformats.org/officeDocument/2006/relationships/hyperlink" Target="file:///C:\Users\Angela.Whitehead\Downloads\Returns\3408.xlsx" TargetMode="External"/><Relationship Id="rId75" Type="http://schemas.openxmlformats.org/officeDocument/2006/relationships/hyperlink" Target="file:///C:\Users\Angela.Whitehead\Downloads\Returns\4290.xlsx" TargetMode="External"/><Relationship Id="rId83" Type="http://schemas.openxmlformats.org/officeDocument/2006/relationships/hyperlink" Target="file:///C:\Users\Angela.Whitehead\Downloads\Returns\7010.xlsx" TargetMode="External"/><Relationship Id="rId88" Type="http://schemas.openxmlformats.org/officeDocument/2006/relationships/hyperlink" Target="file:///C:\Users\Angela.Whitehead\Downloads\Returns\4337.xlsx" TargetMode="External"/><Relationship Id="rId91" Type="http://schemas.openxmlformats.org/officeDocument/2006/relationships/hyperlink" Target="file:///C:\Users\Angela.Whitehead\Downloads\Returns\2407%20Appendix%201.pdf" TargetMode="External"/><Relationship Id="rId96" Type="http://schemas.openxmlformats.org/officeDocument/2006/relationships/hyperlink" Target="file:///C:\Users\Angela.Whitehead\Downloads\Returns\3922.xlsx" TargetMode="External"/><Relationship Id="rId111" Type="http://schemas.openxmlformats.org/officeDocument/2006/relationships/hyperlink" Target="file:///C:\Users\Angela.Whitehead\Downloads\Returns\3349.xls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file:///C:\Users\Angela.Whitehead\Downloads\Returns\2354.xlsx" TargetMode="External"/><Relationship Id="rId15" Type="http://schemas.openxmlformats.org/officeDocument/2006/relationships/hyperlink" Target="file:///C:\Users\Angela.Whitehead\Downloads\Returns\3046.xlsx" TargetMode="External"/><Relationship Id="rId23" Type="http://schemas.openxmlformats.org/officeDocument/2006/relationships/hyperlink" Target="file:///C:\Users\Angela.Whitehead\Downloads\Returns\4818.xlsx" TargetMode="External"/><Relationship Id="rId28" Type="http://schemas.openxmlformats.org/officeDocument/2006/relationships/hyperlink" Target="file:///C:\Users\Angela.Whitehead\Downloads\Returns\2370.xlsx" TargetMode="External"/><Relationship Id="rId36" Type="http://schemas.openxmlformats.org/officeDocument/2006/relationships/hyperlink" Target="file:///C:\Users\Angela.Whitehead\Downloads\Returns\3443.PDF" TargetMode="External"/><Relationship Id="rId49" Type="http://schemas.openxmlformats.org/officeDocument/2006/relationships/hyperlink" Target="file:///C:\Users\Angela.Whitehead\Downloads\Returns\3065.xlsx" TargetMode="External"/><Relationship Id="rId57" Type="http://schemas.openxmlformats.org/officeDocument/2006/relationships/hyperlink" Target="file:///C:\Users\Angela.Whitehead\Downloads\Returns\3492.xlsx" TargetMode="External"/><Relationship Id="rId106" Type="http://schemas.openxmlformats.org/officeDocument/2006/relationships/hyperlink" Target="file:///C:\Users\Angela.Whitehead\Downloads\Returns\4800.xlsx" TargetMode="External"/><Relationship Id="rId114" Type="http://schemas.openxmlformats.org/officeDocument/2006/relationships/hyperlink" Target="file:///C:\Users\Angela.Whitehead\Downloads\Returns\5400.xlsx" TargetMode="External"/><Relationship Id="rId10" Type="http://schemas.openxmlformats.org/officeDocument/2006/relationships/hyperlink" Target="file:///C:\Users\Angela.Whitehead\Downloads\Returns\2277.xlsx" TargetMode="External"/><Relationship Id="rId31" Type="http://schemas.openxmlformats.org/officeDocument/2006/relationships/hyperlink" Target="file:///C:\Users\Angela.Whitehead\Downloads\Returns\3560.xlsx" TargetMode="External"/><Relationship Id="rId44" Type="http://schemas.openxmlformats.org/officeDocument/2006/relationships/hyperlink" Target="file:///C:\Users\Angela.Whitehead\Downloads\Returns\3367.xlsx" TargetMode="External"/><Relationship Id="rId52" Type="http://schemas.openxmlformats.org/officeDocument/2006/relationships/hyperlink" Target="file:///C:\Users\Angela.Whitehead\Downloads\Returns\4441.xlsx" TargetMode="External"/><Relationship Id="rId60" Type="http://schemas.openxmlformats.org/officeDocument/2006/relationships/hyperlink" Target="file:///C:\Users\Angela.Whitehead\Downloads\Returns\4162.pdf" TargetMode="External"/><Relationship Id="rId65" Type="http://schemas.openxmlformats.org/officeDocument/2006/relationships/hyperlink" Target="file:///C:\Users\Angela.Whitehead\Downloads\Returns\2531.xlsx" TargetMode="External"/><Relationship Id="rId73" Type="http://schemas.openxmlformats.org/officeDocument/2006/relationships/hyperlink" Target="file:///C:\Users\Angela.Whitehead\Downloads\Returns\4001.xlsx" TargetMode="External"/><Relationship Id="rId78" Type="http://schemas.openxmlformats.org/officeDocument/2006/relationships/hyperlink" Target="file:///C:\Users\Angela.Whitehead\Downloads\Returns\4620.xlsx" TargetMode="External"/><Relationship Id="rId81" Type="http://schemas.openxmlformats.org/officeDocument/2006/relationships/hyperlink" Target="file:///C:\Users\Angela.Whitehead\Downloads\Returns\4438.xlsx" TargetMode="External"/><Relationship Id="rId86" Type="http://schemas.openxmlformats.org/officeDocument/2006/relationships/hyperlink" Target="file:///C:\Users\Angela.Whitehead\Downloads\Returns\3550.xlsx" TargetMode="External"/><Relationship Id="rId94" Type="http://schemas.openxmlformats.org/officeDocument/2006/relationships/hyperlink" Target="file:///C:\Users\Angela.Whitehead\Downloads\Returns\3347.xlsx" TargetMode="External"/><Relationship Id="rId99" Type="http://schemas.openxmlformats.org/officeDocument/2006/relationships/hyperlink" Target="file:///C:\Users\Angela.Whitehead\Downloads\Returns\3129.xlsx" TargetMode="External"/><Relationship Id="rId101" Type="http://schemas.openxmlformats.org/officeDocument/2006/relationships/hyperlink" Target="file:///C:\Users\Angela.Whitehead\Downloads\Returns\3454.xlsx" TargetMode="External"/><Relationship Id="rId4" Type="http://schemas.openxmlformats.org/officeDocument/2006/relationships/hyperlink" Target="file:///C:\Users\Angela.Whitehead\Downloads\Returns\2372.xlsx" TargetMode="External"/><Relationship Id="rId9" Type="http://schemas.openxmlformats.org/officeDocument/2006/relationships/hyperlink" Target="file:///C:\Users\Angela.Whitehead\Downloads\Returns\2239.xlsx" TargetMode="External"/><Relationship Id="rId13" Type="http://schemas.openxmlformats.org/officeDocument/2006/relationships/hyperlink" Target="file:///C:\Users\Angela.Whitehead\Downloads\Returns\3411.xlsx" TargetMode="External"/><Relationship Id="rId18" Type="http://schemas.openxmlformats.org/officeDocument/2006/relationships/hyperlink" Target="file:///C:\Users\Angela.Whitehead\Downloads\Returns\2228.xlsx" TargetMode="External"/><Relationship Id="rId39" Type="http://schemas.openxmlformats.org/officeDocument/2006/relationships/hyperlink" Target="file:///C:\Users\Angela.Whitehead\Downloads\Returns\7006.xlsx" TargetMode="External"/><Relationship Id="rId109" Type="http://schemas.openxmlformats.org/officeDocument/2006/relationships/hyperlink" Target="file:///C:\Users\Angela.Whitehead\Downloads\Returns\4369.xlsx" TargetMode="External"/><Relationship Id="rId34" Type="http://schemas.openxmlformats.org/officeDocument/2006/relationships/hyperlink" Target="file:///C:\Users\Angela.Whitehead\Downloads\Returns\2229.xlsx" TargetMode="External"/><Relationship Id="rId50" Type="http://schemas.openxmlformats.org/officeDocument/2006/relationships/hyperlink" Target="file:///C:\Users\Angela.Whitehead\Downloads\Returns\3333.xlsx" TargetMode="External"/><Relationship Id="rId55" Type="http://schemas.openxmlformats.org/officeDocument/2006/relationships/hyperlink" Target="file:///C:\Users\Angela.Whitehead\Downloads\Returns\7003.xlsx" TargetMode="External"/><Relationship Id="rId76" Type="http://schemas.openxmlformats.org/officeDocument/2006/relationships/hyperlink" Target="file:///C:\Users\Angela.Whitehead\Downloads\Returns\4328.xlsx" TargetMode="External"/><Relationship Id="rId97" Type="http://schemas.openxmlformats.org/officeDocument/2006/relationships/hyperlink" Target="file:///C:\Users\Angela.Whitehead\Downloads\Returns\4404.pdf" TargetMode="External"/><Relationship Id="rId104" Type="http://schemas.openxmlformats.org/officeDocument/2006/relationships/hyperlink" Target="file:///C:\Users\Angela.Whitehead\Downloads\Returns\3711.xlsx" TargetMode="External"/><Relationship Id="rId7" Type="http://schemas.openxmlformats.org/officeDocument/2006/relationships/hyperlink" Target="file:///C:\Users\Angela.Whitehead\Downloads\Returns\4802.xlsx" TargetMode="External"/><Relationship Id="rId71" Type="http://schemas.openxmlformats.org/officeDocument/2006/relationships/hyperlink" Target="file:///C:\Users\Angela.Whitehead\Downloads\Returns\3713.xlsx" TargetMode="External"/><Relationship Id="rId92" Type="http://schemas.openxmlformats.org/officeDocument/2006/relationships/hyperlink" Target="file:///C:\Users\Angela.Whitehead\Downloads\Returns\2415.xlsx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file:///C:\Users\Angela.Whitehead\Downloads\Returns\3423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Users\Angela.Whitehead\Downloads\Returns\2529.xls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ngela.Whitehead\Downloads\Returns\4632.xlsx" TargetMode="External"/><Relationship Id="rId2" Type="http://schemas.openxmlformats.org/officeDocument/2006/relationships/hyperlink" Target="file:///C:\Users\Angela.Whitehead\Downloads\Returns\4653.xlsx" TargetMode="External"/><Relationship Id="rId1" Type="http://schemas.openxmlformats.org/officeDocument/2006/relationships/hyperlink" Target="file:///C:\Users\Angela.Whitehead\Downloads\Returns\3770.xlsx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243"/>
  <sheetViews>
    <sheetView tabSelected="1" zoomScale="90" zoomScaleNormal="90" zoomScaleSheetLayoutView="100" workbookViewId="0">
      <pane xSplit="3" ySplit="2" topLeftCell="D3" activePane="bottomRight" state="frozen"/>
      <selection pane="topRight" activeCell="G1" sqref="G1"/>
      <selection pane="bottomLeft" activeCell="A3" sqref="A3"/>
      <selection pane="bottomRight" activeCell="R12" sqref="R12"/>
    </sheetView>
  </sheetViews>
  <sheetFormatPr defaultColWidth="9.109375" defaultRowHeight="13.8" x14ac:dyDescent="0.25"/>
  <cols>
    <col min="1" max="1" width="7.6640625" style="98" customWidth="1"/>
    <col min="2" max="2" width="27.88671875" style="100" customWidth="1"/>
    <col min="3" max="3" width="30.109375" style="100" customWidth="1"/>
    <col min="4" max="6" width="19.6640625" style="140" customWidth="1"/>
    <col min="7" max="7" width="17.44140625" style="103" customWidth="1"/>
    <col min="8" max="8" width="19.6640625" style="103" hidden="1" customWidth="1"/>
    <col min="9" max="11" width="19.6640625" style="103" customWidth="1"/>
    <col min="12" max="12" width="19.6640625" style="130" customWidth="1"/>
    <col min="13" max="13" width="19.6640625" style="103" customWidth="1"/>
    <col min="14" max="15" width="15.88671875" style="103" customWidth="1"/>
    <col min="16" max="17" width="19.6640625" style="103" customWidth="1"/>
    <col min="18" max="18" width="24.44140625" style="103" bestFit="1" customWidth="1"/>
    <col min="19" max="19" width="60.6640625" style="103" customWidth="1"/>
    <col min="20" max="16384" width="9.109375" style="98"/>
  </cols>
  <sheetData>
    <row r="1" spans="1:19" ht="45" customHeight="1" x14ac:dyDescent="0.25">
      <c r="B1" s="190" t="s">
        <v>370</v>
      </c>
      <c r="F1" s="160"/>
      <c r="G1" s="246"/>
      <c r="H1" s="246"/>
      <c r="I1" s="246"/>
      <c r="J1" s="246"/>
      <c r="K1" s="111" t="s">
        <v>348</v>
      </c>
      <c r="L1" s="111" t="s">
        <v>349</v>
      </c>
      <c r="M1" s="110"/>
      <c r="N1" s="110"/>
      <c r="O1" s="110"/>
      <c r="P1" s="271" t="s">
        <v>371</v>
      </c>
      <c r="Q1" s="271"/>
      <c r="R1" s="110"/>
      <c r="S1" s="98"/>
    </row>
    <row r="2" spans="1:19" s="6" customFormat="1" ht="46.8" x14ac:dyDescent="0.25">
      <c r="A2" s="179"/>
      <c r="B2" s="179"/>
      <c r="C2" s="179" t="s">
        <v>191</v>
      </c>
      <c r="D2" s="10" t="s">
        <v>446</v>
      </c>
      <c r="E2" s="10" t="s">
        <v>472</v>
      </c>
      <c r="F2" s="10" t="s">
        <v>152</v>
      </c>
      <c r="G2" s="9" t="s">
        <v>153</v>
      </c>
      <c r="H2" s="9" t="s">
        <v>154</v>
      </c>
      <c r="I2" s="9" t="s">
        <v>372</v>
      </c>
      <c r="J2" s="9" t="s">
        <v>151</v>
      </c>
      <c r="K2" s="10" t="s">
        <v>155</v>
      </c>
      <c r="L2" s="10" t="s">
        <v>156</v>
      </c>
      <c r="M2" s="9" t="s">
        <v>477</v>
      </c>
      <c r="N2" s="9" t="s">
        <v>150</v>
      </c>
      <c r="O2" s="9" t="s">
        <v>447</v>
      </c>
      <c r="P2" s="9" t="s">
        <v>448</v>
      </c>
      <c r="Q2" s="9" t="s">
        <v>449</v>
      </c>
      <c r="R2" s="9" t="s">
        <v>163</v>
      </c>
    </row>
    <row r="3" spans="1:19" s="7" customFormat="1" ht="15.75" customHeight="1" x14ac:dyDescent="0.25">
      <c r="A3" s="180"/>
      <c r="B3" s="181"/>
      <c r="C3" s="181"/>
      <c r="D3" s="13"/>
      <c r="E3" s="13"/>
      <c r="F3" s="13"/>
      <c r="G3" s="12"/>
      <c r="H3" s="12"/>
      <c r="I3" s="12"/>
      <c r="J3" s="12"/>
      <c r="K3" s="14"/>
      <c r="L3" s="14"/>
      <c r="M3" s="12"/>
      <c r="N3" s="12"/>
      <c r="O3" s="12"/>
      <c r="P3" s="15"/>
      <c r="Q3" s="12"/>
      <c r="R3" s="11"/>
    </row>
    <row r="4" spans="1:19" ht="15" customHeight="1" x14ac:dyDescent="0.25">
      <c r="A4" s="119"/>
      <c r="B4" s="120"/>
      <c r="C4" s="120"/>
      <c r="D4" s="115"/>
      <c r="E4" s="115"/>
      <c r="F4" s="115"/>
      <c r="G4" s="114"/>
      <c r="H4" s="114"/>
      <c r="I4" s="114"/>
      <c r="J4" s="114"/>
      <c r="K4" s="116"/>
      <c r="L4" s="116"/>
      <c r="M4" s="114"/>
      <c r="N4" s="114"/>
      <c r="O4" s="114"/>
      <c r="P4" s="16"/>
      <c r="Q4" s="114"/>
      <c r="R4" s="112"/>
      <c r="S4" s="98"/>
    </row>
    <row r="5" spans="1:19" ht="20.25" customHeight="1" x14ac:dyDescent="0.25">
      <c r="A5" s="119"/>
      <c r="B5" s="182" t="s">
        <v>0</v>
      </c>
      <c r="C5" s="182"/>
      <c r="D5" s="118"/>
      <c r="E5" s="118"/>
      <c r="F5" s="118"/>
      <c r="G5" s="114"/>
      <c r="H5" s="114"/>
      <c r="I5" s="114"/>
      <c r="J5" s="114"/>
      <c r="K5" s="116"/>
      <c r="L5" s="116"/>
      <c r="M5" s="114"/>
      <c r="N5" s="114"/>
      <c r="O5" s="114"/>
      <c r="P5" s="114"/>
      <c r="Q5" s="114"/>
      <c r="R5" s="112"/>
      <c r="S5" s="98"/>
    </row>
    <row r="6" spans="1:19" ht="20.25" customHeight="1" x14ac:dyDescent="0.25">
      <c r="A6" s="119">
        <v>2002</v>
      </c>
      <c r="B6" t="s">
        <v>209</v>
      </c>
      <c r="C6" s="120" t="s">
        <v>476</v>
      </c>
      <c r="D6" s="161">
        <v>22213.35999999999</v>
      </c>
      <c r="E6" s="161">
        <f>VLOOKUP(A6,[1]Working!$A$2:$V$218,22,FALSE)</f>
        <v>24648.720000000209</v>
      </c>
      <c r="F6" s="161">
        <f>E6-D6</f>
        <v>2435.3600000002189</v>
      </c>
      <c r="G6" s="269">
        <v>4108</v>
      </c>
      <c r="H6" s="121"/>
      <c r="I6" s="121">
        <v>0</v>
      </c>
      <c r="J6" s="121">
        <v>0</v>
      </c>
      <c r="K6" s="122">
        <f>SUM(G6:J6)</f>
        <v>4108</v>
      </c>
      <c r="L6" s="122">
        <f>E6-K6</f>
        <v>20540.720000000209</v>
      </c>
      <c r="M6" s="121">
        <f>VLOOKUP(A6,'[2]Master List'!$B:$J,9,FALSE)-VLOOKUP(A6,'[2]Master List'!$B:$J,5,FALSE)</f>
        <v>311915</v>
      </c>
      <c r="N6" s="121">
        <f>ROUND(M6*8%,0)</f>
        <v>24953</v>
      </c>
      <c r="O6" s="121">
        <f>ROUND(IF(N6=0,0,(IF(N6&lt;10000,10000,N6))),0)</f>
        <v>24953</v>
      </c>
      <c r="P6" s="121">
        <f>IF(E6&gt;O6,E6-O6,0)</f>
        <v>0</v>
      </c>
      <c r="Q6" s="123">
        <f>ROUND(IF(L6&gt;O6,L6-O6,0),0)</f>
        <v>0</v>
      </c>
      <c r="R6" s="119" t="str">
        <f>IF(Q6&gt;0,"Above limit","")</f>
        <v/>
      </c>
      <c r="S6" s="98"/>
    </row>
    <row r="7" spans="1:19" ht="20.25" customHeight="1" x14ac:dyDescent="0.25">
      <c r="A7" s="119">
        <v>2009</v>
      </c>
      <c r="B7" t="s">
        <v>373</v>
      </c>
      <c r="C7" s="120" t="s">
        <v>184</v>
      </c>
      <c r="D7" s="161">
        <v>89460.159999999974</v>
      </c>
      <c r="E7" s="161">
        <f>VLOOKUP(A7,[1]Working!$A$2:$V$218,22,FALSE)</f>
        <v>62497</v>
      </c>
      <c r="F7" s="161">
        <f t="shared" ref="F7:F69" si="0">E7-D7</f>
        <v>-26963.159999999974</v>
      </c>
      <c r="G7" s="121">
        <v>4029</v>
      </c>
      <c r="H7" s="121"/>
      <c r="I7" s="121">
        <v>0</v>
      </c>
      <c r="J7" s="121">
        <v>39000</v>
      </c>
      <c r="K7" s="122">
        <f>SUM(G7:J7)</f>
        <v>43029</v>
      </c>
      <c r="L7" s="122">
        <f t="shared" ref="L7:L69" si="1">E7-K7</f>
        <v>19468</v>
      </c>
      <c r="M7" s="121">
        <f>VLOOKUP(A7,'[2]Master List'!$B:$J,9,FALSE)-VLOOKUP(A7,'[2]Master List'!$B:$J,5,FALSE)</f>
        <v>464186.56999999995</v>
      </c>
      <c r="N7" s="121">
        <f t="shared" ref="N7:N68" si="2">ROUND(M7*8%,0)</f>
        <v>37135</v>
      </c>
      <c r="O7" s="121">
        <f t="shared" ref="O7:O63" si="3">ROUND(IF(N7=0,0,(IF(N7&lt;10000,10000,N7))),0)</f>
        <v>37135</v>
      </c>
      <c r="P7" s="121">
        <f t="shared" ref="P7:P69" si="4">IF(E7&gt;O7,E7-O7,0)</f>
        <v>25362</v>
      </c>
      <c r="Q7" s="123">
        <f t="shared" ref="Q7:Q70" si="5">ROUND(IF(L7&gt;O7,L7-O7,0),0)</f>
        <v>0</v>
      </c>
      <c r="R7" s="119" t="str">
        <f t="shared" ref="R7:R68" si="6">IF(Q7&gt;0,"Above limit","")</f>
        <v/>
      </c>
      <c r="S7" s="98"/>
    </row>
    <row r="8" spans="1:19" ht="20.25" customHeight="1" x14ac:dyDescent="0.25">
      <c r="A8" s="119">
        <v>2015</v>
      </c>
      <c r="B8" t="s">
        <v>382</v>
      </c>
      <c r="C8" s="120" t="s">
        <v>185</v>
      </c>
      <c r="D8" s="161">
        <v>1262.7199999996665</v>
      </c>
      <c r="E8" s="161">
        <f>VLOOKUP(A8,[1]Working!$A$2:$V$218,22,FALSE)</f>
        <v>-27075</v>
      </c>
      <c r="F8" s="161">
        <f t="shared" si="0"/>
        <v>-28337.719999999666</v>
      </c>
      <c r="G8" s="121">
        <v>0</v>
      </c>
      <c r="H8" s="121"/>
      <c r="I8" s="121">
        <v>0</v>
      </c>
      <c r="J8" s="121">
        <v>0</v>
      </c>
      <c r="K8" s="122">
        <f t="shared" ref="K8:K62" si="7">SUM(G8:J8)</f>
        <v>0</v>
      </c>
      <c r="L8" s="122">
        <f t="shared" si="1"/>
        <v>-27075</v>
      </c>
      <c r="M8" s="121">
        <f>VLOOKUP(A8,'[2]Master List'!$B:$J,9,FALSE)-VLOOKUP(A8,'[2]Master List'!$B:$J,5,FALSE)</f>
        <v>927537.07200000004</v>
      </c>
      <c r="N8" s="121">
        <f t="shared" si="2"/>
        <v>74203</v>
      </c>
      <c r="O8" s="121">
        <f t="shared" si="3"/>
        <v>74203</v>
      </c>
      <c r="P8" s="121">
        <f t="shared" si="4"/>
        <v>0</v>
      </c>
      <c r="Q8" s="123">
        <f t="shared" si="5"/>
        <v>0</v>
      </c>
      <c r="R8" s="119" t="str">
        <f t="shared" si="6"/>
        <v/>
      </c>
      <c r="S8" s="98"/>
    </row>
    <row r="9" spans="1:19" ht="20.25" customHeight="1" x14ac:dyDescent="0.25">
      <c r="A9" s="119">
        <v>2018</v>
      </c>
      <c r="B9" t="s">
        <v>210</v>
      </c>
      <c r="C9" s="120" t="s">
        <v>186</v>
      </c>
      <c r="D9" s="161">
        <v>115112.73999999992</v>
      </c>
      <c r="E9" s="161">
        <f>VLOOKUP(A9,[1]Working!$A$2:$V$218,22,FALSE)</f>
        <v>115064</v>
      </c>
      <c r="F9" s="161">
        <f t="shared" si="0"/>
        <v>-48.739999999917927</v>
      </c>
      <c r="G9" s="121">
        <v>6710</v>
      </c>
      <c r="H9" s="121"/>
      <c r="I9" s="121">
        <v>0</v>
      </c>
      <c r="J9" s="121">
        <v>57686</v>
      </c>
      <c r="K9" s="122">
        <f t="shared" si="7"/>
        <v>64396</v>
      </c>
      <c r="L9" s="122">
        <f t="shared" si="1"/>
        <v>50668</v>
      </c>
      <c r="M9" s="121">
        <f>VLOOKUP(A9,'[2]Master List'!$B:$J,9,FALSE)-VLOOKUP(A9,'[2]Master List'!$B:$J,5,FALSE)</f>
        <v>654634.25</v>
      </c>
      <c r="N9" s="121">
        <f t="shared" si="2"/>
        <v>52371</v>
      </c>
      <c r="O9" s="121">
        <f t="shared" si="3"/>
        <v>52371</v>
      </c>
      <c r="P9" s="121">
        <f t="shared" si="4"/>
        <v>62693</v>
      </c>
      <c r="Q9" s="123">
        <f t="shared" si="5"/>
        <v>0</v>
      </c>
      <c r="R9" s="119" t="str">
        <f t="shared" si="6"/>
        <v/>
      </c>
      <c r="S9" s="98"/>
    </row>
    <row r="10" spans="1:19" ht="20.25" customHeight="1" x14ac:dyDescent="0.25">
      <c r="A10" s="119">
        <v>2019</v>
      </c>
      <c r="B10" s="250" t="s">
        <v>211</v>
      </c>
      <c r="C10" s="120" t="s">
        <v>186</v>
      </c>
      <c r="D10" s="161">
        <v>-20316.509999999871</v>
      </c>
      <c r="E10" s="161">
        <f>VLOOKUP(A10,[1]Working!$A$2:$V$218,22,FALSE)</f>
        <v>35057</v>
      </c>
      <c r="F10" s="161">
        <f t="shared" si="0"/>
        <v>55373.509999999871</v>
      </c>
      <c r="G10" s="121">
        <v>378</v>
      </c>
      <c r="H10" s="121"/>
      <c r="I10" s="121">
        <v>2250</v>
      </c>
      <c r="J10" s="121">
        <v>3281</v>
      </c>
      <c r="K10" s="122">
        <f t="shared" si="7"/>
        <v>5909</v>
      </c>
      <c r="L10" s="122">
        <f t="shared" si="1"/>
        <v>29148</v>
      </c>
      <c r="M10" s="121">
        <f>VLOOKUP(A10,'[2]Master List'!$B:$J,9,FALSE)-VLOOKUP(A10,'[2]Master List'!$B:$J,5,FALSE)</f>
        <v>455512</v>
      </c>
      <c r="N10" s="121">
        <f t="shared" si="2"/>
        <v>36441</v>
      </c>
      <c r="O10" s="121">
        <f t="shared" si="3"/>
        <v>36441</v>
      </c>
      <c r="P10" s="121">
        <f t="shared" si="4"/>
        <v>0</v>
      </c>
      <c r="Q10" s="123">
        <f t="shared" si="5"/>
        <v>0</v>
      </c>
      <c r="R10" s="119" t="str">
        <f t="shared" si="6"/>
        <v/>
      </c>
      <c r="S10" s="98"/>
    </row>
    <row r="11" spans="1:19" ht="20.25" customHeight="1" x14ac:dyDescent="0.25">
      <c r="A11" s="119">
        <v>2030</v>
      </c>
      <c r="B11" t="s">
        <v>212</v>
      </c>
      <c r="C11" s="120" t="s">
        <v>186</v>
      </c>
      <c r="D11" s="161">
        <v>77251.629999999815</v>
      </c>
      <c r="E11" s="161">
        <f>VLOOKUP(A11,[1]Working!$A$2:$V$218,22,FALSE)</f>
        <v>133231</v>
      </c>
      <c r="F11" s="161">
        <f t="shared" si="0"/>
        <v>55979.370000000185</v>
      </c>
      <c r="G11" s="121">
        <v>2306</v>
      </c>
      <c r="H11" s="121"/>
      <c r="I11" s="121">
        <v>0</v>
      </c>
      <c r="J11" s="121">
        <v>53900</v>
      </c>
      <c r="K11" s="122">
        <f t="shared" si="7"/>
        <v>56206</v>
      </c>
      <c r="L11" s="122">
        <f t="shared" si="1"/>
        <v>77025</v>
      </c>
      <c r="M11" s="121">
        <f>VLOOKUP(A11,'[2]Master List'!$B:$J,9,FALSE)-VLOOKUP(A11,'[2]Master List'!$B:$J,5,FALSE)</f>
        <v>996297.31</v>
      </c>
      <c r="N11" s="121">
        <f t="shared" si="2"/>
        <v>79704</v>
      </c>
      <c r="O11" s="121">
        <f t="shared" si="3"/>
        <v>79704</v>
      </c>
      <c r="P11" s="121">
        <f t="shared" si="4"/>
        <v>53527</v>
      </c>
      <c r="Q11" s="123">
        <f t="shared" si="5"/>
        <v>0</v>
      </c>
      <c r="R11" s="119" t="str">
        <f t="shared" si="6"/>
        <v/>
      </c>
      <c r="S11" s="98"/>
    </row>
    <row r="12" spans="1:19" ht="20.25" customHeight="1" x14ac:dyDescent="0.25">
      <c r="A12" s="119">
        <v>2032</v>
      </c>
      <c r="B12" t="s">
        <v>364</v>
      </c>
      <c r="C12" s="120" t="s">
        <v>186</v>
      </c>
      <c r="D12" s="161">
        <v>76381.979999999981</v>
      </c>
      <c r="E12" s="161">
        <f>VLOOKUP(A12,[1]Working!$A$2:$V$218,22,FALSE)</f>
        <v>111088</v>
      </c>
      <c r="F12" s="161">
        <f t="shared" si="0"/>
        <v>34706.020000000019</v>
      </c>
      <c r="G12" s="121">
        <v>6123</v>
      </c>
      <c r="H12" s="121"/>
      <c r="I12" s="121">
        <v>10000</v>
      </c>
      <c r="J12" s="121">
        <v>25000</v>
      </c>
      <c r="K12" s="122">
        <f t="shared" si="7"/>
        <v>41123</v>
      </c>
      <c r="L12" s="122">
        <f t="shared" si="1"/>
        <v>69965</v>
      </c>
      <c r="M12" s="121">
        <f>VLOOKUP(A12,'[2]Master List'!$B:$J,9,FALSE)-VLOOKUP(A12,'[2]Master List'!$B:$J,5,FALSE)</f>
        <v>888280.1</v>
      </c>
      <c r="N12" s="121">
        <f t="shared" si="2"/>
        <v>71062</v>
      </c>
      <c r="O12" s="121">
        <f t="shared" si="3"/>
        <v>71062</v>
      </c>
      <c r="P12" s="121">
        <f t="shared" si="4"/>
        <v>40026</v>
      </c>
      <c r="Q12" s="123">
        <f t="shared" si="5"/>
        <v>0</v>
      </c>
      <c r="R12" s="119" t="str">
        <f t="shared" si="6"/>
        <v/>
      </c>
      <c r="S12" s="98"/>
    </row>
    <row r="13" spans="1:19" ht="20.25" customHeight="1" x14ac:dyDescent="0.25">
      <c r="A13" s="119">
        <v>2033</v>
      </c>
      <c r="B13" t="s">
        <v>213</v>
      </c>
      <c r="C13" s="120" t="s">
        <v>186</v>
      </c>
      <c r="D13" s="161">
        <v>5035.8300000003183</v>
      </c>
      <c r="E13" s="161">
        <f>VLOOKUP(A13,[1]Working!$A$2:$V$218,22,FALSE)</f>
        <v>6409</v>
      </c>
      <c r="F13" s="161">
        <f t="shared" si="0"/>
        <v>1373.1699999996817</v>
      </c>
      <c r="G13" s="121">
        <v>0</v>
      </c>
      <c r="H13" s="121"/>
      <c r="I13" s="121">
        <v>0</v>
      </c>
      <c r="J13" s="121">
        <v>0</v>
      </c>
      <c r="K13" s="122">
        <f t="shared" si="7"/>
        <v>0</v>
      </c>
      <c r="L13" s="122">
        <f t="shared" si="1"/>
        <v>6409</v>
      </c>
      <c r="M13" s="121">
        <f>VLOOKUP(A13,'[2]Master List'!$B:$J,9,FALSE)-VLOOKUP(A13,'[2]Master List'!$B:$J,5,FALSE)</f>
        <v>594713.29</v>
      </c>
      <c r="N13" s="121">
        <f t="shared" si="2"/>
        <v>47577</v>
      </c>
      <c r="O13" s="121">
        <f t="shared" si="3"/>
        <v>47577</v>
      </c>
      <c r="P13" s="121">
        <f t="shared" si="4"/>
        <v>0</v>
      </c>
      <c r="Q13" s="123">
        <f t="shared" si="5"/>
        <v>0</v>
      </c>
      <c r="R13" s="119" t="str">
        <f t="shared" si="6"/>
        <v/>
      </c>
      <c r="S13" s="98"/>
    </row>
    <row r="14" spans="1:19" ht="20.25" customHeight="1" x14ac:dyDescent="0.25">
      <c r="A14" s="119">
        <v>2035</v>
      </c>
      <c r="B14" t="s">
        <v>365</v>
      </c>
      <c r="C14" s="120" t="s">
        <v>186</v>
      </c>
      <c r="D14" s="161">
        <v>-16636.109999999942</v>
      </c>
      <c r="E14" s="161">
        <f>VLOOKUP(A14,[1]Working!$A$2:$V$218,22,FALSE)</f>
        <v>2224</v>
      </c>
      <c r="F14" s="161">
        <f t="shared" si="0"/>
        <v>18860.109999999942</v>
      </c>
      <c r="G14" s="121">
        <v>0</v>
      </c>
      <c r="H14" s="121"/>
      <c r="I14" s="121">
        <v>0</v>
      </c>
      <c r="J14" s="121">
        <v>0</v>
      </c>
      <c r="K14" s="122">
        <f t="shared" si="7"/>
        <v>0</v>
      </c>
      <c r="L14" s="122">
        <f t="shared" si="1"/>
        <v>2224</v>
      </c>
      <c r="M14" s="121">
        <f>VLOOKUP(A14,'[2]Master List'!$B:$J,9,FALSE)-VLOOKUP(A14,'[2]Master List'!$B:$J,5,FALSE)</f>
        <v>389262.8</v>
      </c>
      <c r="N14" s="121">
        <f t="shared" si="2"/>
        <v>31141</v>
      </c>
      <c r="O14" s="121">
        <f t="shared" si="3"/>
        <v>31141</v>
      </c>
      <c r="P14" s="121">
        <f t="shared" si="4"/>
        <v>0</v>
      </c>
      <c r="Q14" s="123">
        <f t="shared" si="5"/>
        <v>0</v>
      </c>
      <c r="R14" s="119" t="str">
        <f t="shared" si="6"/>
        <v/>
      </c>
      <c r="S14" s="98"/>
    </row>
    <row r="15" spans="1:19" ht="20.25" customHeight="1" x14ac:dyDescent="0.25">
      <c r="A15" s="119">
        <v>2037</v>
      </c>
      <c r="B15" t="s">
        <v>214</v>
      </c>
      <c r="C15" s="120" t="s">
        <v>186</v>
      </c>
      <c r="D15" s="161">
        <v>67550.990000000224</v>
      </c>
      <c r="E15" s="161">
        <f>VLOOKUP(A15,[1]Working!$A$2:$V$218,22,FALSE)</f>
        <v>54533</v>
      </c>
      <c r="F15" s="161">
        <f t="shared" si="0"/>
        <v>-13017.990000000224</v>
      </c>
      <c r="G15" s="121">
        <v>1587</v>
      </c>
      <c r="H15" s="121"/>
      <c r="I15" s="121">
        <v>0</v>
      </c>
      <c r="J15" s="121">
        <v>50000</v>
      </c>
      <c r="K15" s="122">
        <f t="shared" si="7"/>
        <v>51587</v>
      </c>
      <c r="L15" s="122">
        <f t="shared" si="1"/>
        <v>2946</v>
      </c>
      <c r="M15" s="121">
        <f>VLOOKUP(A15,'[2]Master List'!$B:$J,9,FALSE)-VLOOKUP(A15,'[2]Master List'!$B:$J,5,FALSE)</f>
        <v>509182.51</v>
      </c>
      <c r="N15" s="121">
        <f t="shared" si="2"/>
        <v>40735</v>
      </c>
      <c r="O15" s="121">
        <f t="shared" si="3"/>
        <v>40735</v>
      </c>
      <c r="P15" s="121">
        <f t="shared" si="4"/>
        <v>13798</v>
      </c>
      <c r="Q15" s="123">
        <f t="shared" si="5"/>
        <v>0</v>
      </c>
      <c r="R15" s="119" t="str">
        <f t="shared" si="6"/>
        <v/>
      </c>
      <c r="S15" s="98"/>
    </row>
    <row r="16" spans="1:19" ht="20.25" customHeight="1" x14ac:dyDescent="0.25">
      <c r="A16" s="119">
        <v>2041</v>
      </c>
      <c r="B16" t="s">
        <v>366</v>
      </c>
      <c r="C16" s="120" t="s">
        <v>186</v>
      </c>
      <c r="D16" s="161">
        <v>150685.74000000043</v>
      </c>
      <c r="E16" s="161">
        <f>VLOOKUP(A16,[1]Working!$A$2:$V$218,22,FALSE)</f>
        <v>102248</v>
      </c>
      <c r="F16" s="161">
        <f t="shared" si="0"/>
        <v>-48437.740000000427</v>
      </c>
      <c r="G16" s="121">
        <v>7924</v>
      </c>
      <c r="H16" s="121"/>
      <c r="I16" s="121">
        <v>0</v>
      </c>
      <c r="J16" s="121">
        <v>29800</v>
      </c>
      <c r="K16" s="122">
        <f t="shared" si="7"/>
        <v>37724</v>
      </c>
      <c r="L16" s="122">
        <f t="shared" si="1"/>
        <v>64524</v>
      </c>
      <c r="M16" s="121">
        <f>VLOOKUP(A16,'[2]Master List'!$B:$J,9,FALSE)-VLOOKUP(A16,'[2]Master List'!$B:$J,5,FALSE)</f>
        <v>966904.58000000007</v>
      </c>
      <c r="N16" s="121">
        <f t="shared" si="2"/>
        <v>77352</v>
      </c>
      <c r="O16" s="121">
        <f t="shared" si="3"/>
        <v>77352</v>
      </c>
      <c r="P16" s="121">
        <f t="shared" si="4"/>
        <v>24896</v>
      </c>
      <c r="Q16" s="123">
        <f t="shared" si="5"/>
        <v>0</v>
      </c>
      <c r="R16" s="119" t="str">
        <f t="shared" si="6"/>
        <v/>
      </c>
      <c r="S16" s="98"/>
    </row>
    <row r="17" spans="1:19" ht="20.25" customHeight="1" x14ac:dyDescent="0.25">
      <c r="A17" s="119">
        <v>2043</v>
      </c>
      <c r="B17" t="s">
        <v>215</v>
      </c>
      <c r="C17" s="120" t="s">
        <v>184</v>
      </c>
      <c r="D17" s="161">
        <v>71626.429999999789</v>
      </c>
      <c r="E17" s="161">
        <f>VLOOKUP(A17,[1]Working!$A$2:$V$218,22,FALSE)</f>
        <v>87641</v>
      </c>
      <c r="F17" s="161">
        <f t="shared" si="0"/>
        <v>16014.570000000211</v>
      </c>
      <c r="G17" s="121">
        <v>11500</v>
      </c>
      <c r="H17" s="121"/>
      <c r="I17" s="121">
        <v>1520</v>
      </c>
      <c r="J17" s="121">
        <v>50600</v>
      </c>
      <c r="K17" s="122">
        <f t="shared" si="7"/>
        <v>63620</v>
      </c>
      <c r="L17" s="122">
        <f t="shared" si="1"/>
        <v>24021</v>
      </c>
      <c r="M17" s="121">
        <f>VLOOKUP(A17,'[2]Master List'!$B:$J,9,FALSE)-VLOOKUP(A17,'[2]Master List'!$B:$J,5,FALSE)</f>
        <v>300733</v>
      </c>
      <c r="N17" s="121">
        <f t="shared" si="2"/>
        <v>24059</v>
      </c>
      <c r="O17" s="121">
        <f t="shared" si="3"/>
        <v>24059</v>
      </c>
      <c r="P17" s="121">
        <f t="shared" si="4"/>
        <v>63582</v>
      </c>
      <c r="Q17" s="123">
        <f t="shared" si="5"/>
        <v>0</v>
      </c>
      <c r="R17" s="119" t="str">
        <f t="shared" si="6"/>
        <v/>
      </c>
      <c r="S17" s="98"/>
    </row>
    <row r="18" spans="1:19" ht="20.25" customHeight="1" x14ac:dyDescent="0.25">
      <c r="A18" s="119">
        <v>2044</v>
      </c>
      <c r="B18" t="s">
        <v>216</v>
      </c>
      <c r="C18" s="120" t="s">
        <v>187</v>
      </c>
      <c r="D18" s="161">
        <v>-939.41999999999052</v>
      </c>
      <c r="E18" s="161">
        <f>VLOOKUP(A18,[1]Working!$A$2:$V$218,22,FALSE)</f>
        <v>22826</v>
      </c>
      <c r="F18" s="161">
        <f t="shared" si="0"/>
        <v>23765.419999999991</v>
      </c>
      <c r="G18" s="121">
        <v>0</v>
      </c>
      <c r="H18" s="121"/>
      <c r="I18" s="121">
        <v>0</v>
      </c>
      <c r="J18" s="121">
        <v>0</v>
      </c>
      <c r="K18" s="122">
        <f t="shared" si="7"/>
        <v>0</v>
      </c>
      <c r="L18" s="122">
        <f t="shared" si="1"/>
        <v>22826</v>
      </c>
      <c r="M18" s="121">
        <f>VLOOKUP(A18,'[2]Master List'!$B:$J,9,FALSE)-VLOOKUP(A18,'[2]Master List'!$B:$J,5,FALSE)</f>
        <v>320948</v>
      </c>
      <c r="N18" s="121">
        <f t="shared" si="2"/>
        <v>25676</v>
      </c>
      <c r="O18" s="121">
        <f t="shared" si="3"/>
        <v>25676</v>
      </c>
      <c r="P18" s="121">
        <f t="shared" si="4"/>
        <v>0</v>
      </c>
      <c r="Q18" s="123">
        <f t="shared" si="5"/>
        <v>0</v>
      </c>
      <c r="R18" s="119" t="str">
        <f t="shared" si="6"/>
        <v/>
      </c>
      <c r="S18" s="98"/>
    </row>
    <row r="19" spans="1:19" ht="20.25" customHeight="1" x14ac:dyDescent="0.25">
      <c r="A19" s="119">
        <v>2046</v>
      </c>
      <c r="B19" t="s">
        <v>217</v>
      </c>
      <c r="C19" s="120" t="s">
        <v>187</v>
      </c>
      <c r="D19" s="161">
        <v>64982.650000000489</v>
      </c>
      <c r="E19" s="161">
        <f>VLOOKUP(A19,[1]Working!$A$2:$V$218,22,FALSE)</f>
        <v>50083</v>
      </c>
      <c r="F19" s="161">
        <f t="shared" si="0"/>
        <v>-14899.650000000489</v>
      </c>
      <c r="G19" s="121">
        <v>2000</v>
      </c>
      <c r="H19" s="121"/>
      <c r="I19" s="121">
        <v>0</v>
      </c>
      <c r="J19" s="121">
        <v>19000</v>
      </c>
      <c r="K19" s="122">
        <f t="shared" si="7"/>
        <v>21000</v>
      </c>
      <c r="L19" s="122">
        <f t="shared" si="1"/>
        <v>29083</v>
      </c>
      <c r="M19" s="121">
        <f>VLOOKUP(A19,'[2]Master List'!$B:$J,9,FALSE)-VLOOKUP(A19,'[2]Master List'!$B:$J,5,FALSE)</f>
        <v>609482</v>
      </c>
      <c r="N19" s="121">
        <f t="shared" si="2"/>
        <v>48759</v>
      </c>
      <c r="O19" s="121">
        <f t="shared" si="3"/>
        <v>48759</v>
      </c>
      <c r="P19" s="121">
        <f t="shared" si="4"/>
        <v>1324</v>
      </c>
      <c r="Q19" s="123">
        <f t="shared" si="5"/>
        <v>0</v>
      </c>
      <c r="R19" s="119" t="str">
        <f t="shared" si="6"/>
        <v/>
      </c>
      <c r="S19" s="98"/>
    </row>
    <row r="20" spans="1:19" ht="20.25" customHeight="1" x14ac:dyDescent="0.25">
      <c r="A20" s="119">
        <v>2047</v>
      </c>
      <c r="B20" t="s">
        <v>218</v>
      </c>
      <c r="C20" s="120" t="s">
        <v>188</v>
      </c>
      <c r="D20" s="161">
        <v>11964.870000000119</v>
      </c>
      <c r="E20" s="161">
        <f>VLOOKUP(A20,[1]Working!$A$2:$V$218,22,FALSE)</f>
        <v>29640</v>
      </c>
      <c r="F20" s="161">
        <f t="shared" si="0"/>
        <v>17675.129999999881</v>
      </c>
      <c r="G20" s="269">
        <v>24365</v>
      </c>
      <c r="H20" s="121"/>
      <c r="I20" s="121">
        <v>0</v>
      </c>
      <c r="J20" s="121">
        <v>0</v>
      </c>
      <c r="K20" s="122">
        <f t="shared" si="7"/>
        <v>24365</v>
      </c>
      <c r="L20" s="122">
        <f t="shared" si="1"/>
        <v>5275</v>
      </c>
      <c r="M20" s="121">
        <f>VLOOKUP(A20,'[2]Master List'!$B:$J,9,FALSE)-VLOOKUP(A20,'[2]Master List'!$B:$J,5,FALSE)</f>
        <v>572808</v>
      </c>
      <c r="N20" s="121">
        <f t="shared" si="2"/>
        <v>45825</v>
      </c>
      <c r="O20" s="121">
        <f t="shared" si="3"/>
        <v>45825</v>
      </c>
      <c r="P20" s="121">
        <f t="shared" si="4"/>
        <v>0</v>
      </c>
      <c r="Q20" s="123">
        <f t="shared" si="5"/>
        <v>0</v>
      </c>
      <c r="R20" s="119" t="str">
        <f t="shared" si="6"/>
        <v/>
      </c>
      <c r="S20" s="98"/>
    </row>
    <row r="21" spans="1:19" ht="20.25" customHeight="1" x14ac:dyDescent="0.25">
      <c r="A21" s="119">
        <v>2050</v>
      </c>
      <c r="B21" t="s">
        <v>219</v>
      </c>
      <c r="C21" s="120" t="s">
        <v>188</v>
      </c>
      <c r="D21" s="161">
        <v>89186.749999999971</v>
      </c>
      <c r="E21" s="161">
        <f>VLOOKUP(A21,[1]Working!$A$2:$V$218,22,FALSE)</f>
        <v>57828</v>
      </c>
      <c r="F21" s="161">
        <f t="shared" si="0"/>
        <v>-31358.749999999971</v>
      </c>
      <c r="G21" s="269">
        <v>4314</v>
      </c>
      <c r="H21" s="121"/>
      <c r="I21" s="121">
        <v>0</v>
      </c>
      <c r="J21" s="121">
        <v>0</v>
      </c>
      <c r="K21" s="122">
        <f t="shared" si="7"/>
        <v>4314</v>
      </c>
      <c r="L21" s="122">
        <f t="shared" si="1"/>
        <v>53514</v>
      </c>
      <c r="M21" s="121">
        <f>VLOOKUP(A21,'[2]Master List'!$B:$J,9,FALSE)-VLOOKUP(A21,'[2]Master List'!$B:$J,5,FALSE)</f>
        <v>701279.75</v>
      </c>
      <c r="N21" s="121">
        <f t="shared" si="2"/>
        <v>56102</v>
      </c>
      <c r="O21" s="121">
        <f t="shared" si="3"/>
        <v>56102</v>
      </c>
      <c r="P21" s="121">
        <f t="shared" si="4"/>
        <v>1726</v>
      </c>
      <c r="Q21" s="123">
        <f t="shared" si="5"/>
        <v>0</v>
      </c>
      <c r="R21" s="119" t="str">
        <f t="shared" si="6"/>
        <v/>
      </c>
      <c r="S21" s="98"/>
    </row>
    <row r="22" spans="1:19" ht="20.25" customHeight="1" x14ac:dyDescent="0.25">
      <c r="A22" s="119">
        <v>2053</v>
      </c>
      <c r="B22" t="s">
        <v>220</v>
      </c>
      <c r="C22" s="120" t="s">
        <v>185</v>
      </c>
      <c r="D22" s="161">
        <v>1187.2000000000698</v>
      </c>
      <c r="E22" s="161">
        <f>VLOOKUP(A22,[1]Working!$A$2:$V$218,22,FALSE)</f>
        <v>4746</v>
      </c>
      <c r="F22" s="161">
        <f t="shared" si="0"/>
        <v>3558.7999999999302</v>
      </c>
      <c r="G22" s="269">
        <v>1450</v>
      </c>
      <c r="H22" s="121"/>
      <c r="I22" s="121">
        <v>0</v>
      </c>
      <c r="J22" s="121">
        <v>0</v>
      </c>
      <c r="K22" s="122">
        <f t="shared" si="7"/>
        <v>1450</v>
      </c>
      <c r="L22" s="122">
        <f t="shared" si="1"/>
        <v>3296</v>
      </c>
      <c r="M22" s="121">
        <f>VLOOKUP(A22,'[2]Master List'!$B:$J,9,FALSE)-VLOOKUP(A22,'[2]Master List'!$B:$J,5,FALSE)</f>
        <v>185074</v>
      </c>
      <c r="N22" s="121">
        <f t="shared" si="2"/>
        <v>14806</v>
      </c>
      <c r="O22" s="121">
        <f t="shared" si="3"/>
        <v>14806</v>
      </c>
      <c r="P22" s="121">
        <f t="shared" si="4"/>
        <v>0</v>
      </c>
      <c r="Q22" s="123">
        <f t="shared" si="5"/>
        <v>0</v>
      </c>
      <c r="R22" s="119" t="str">
        <f t="shared" si="6"/>
        <v/>
      </c>
      <c r="S22" s="98"/>
    </row>
    <row r="23" spans="1:19" ht="20.25" customHeight="1" x14ac:dyDescent="0.25">
      <c r="A23" s="119">
        <v>2056</v>
      </c>
      <c r="B23" t="s">
        <v>221</v>
      </c>
      <c r="C23" s="120" t="s">
        <v>476</v>
      </c>
      <c r="D23" s="161">
        <v>82872.030000000013</v>
      </c>
      <c r="E23" s="161">
        <f>VLOOKUP(A23,[1]Working!$A$2:$V$218,22,FALSE)</f>
        <v>44788</v>
      </c>
      <c r="F23" s="161">
        <f t="shared" si="0"/>
        <v>-38084.030000000013</v>
      </c>
      <c r="G23" s="269">
        <v>5986</v>
      </c>
      <c r="H23" s="121"/>
      <c r="I23" s="121">
        <v>0</v>
      </c>
      <c r="J23" s="121">
        <v>0</v>
      </c>
      <c r="K23" s="122">
        <f t="shared" si="7"/>
        <v>5986</v>
      </c>
      <c r="L23" s="122">
        <f t="shared" si="1"/>
        <v>38802</v>
      </c>
      <c r="M23" s="121">
        <f>VLOOKUP(A23,'[2]Master List'!$B:$J,9,FALSE)-VLOOKUP(A23,'[2]Master List'!$B:$J,5,FALSE)</f>
        <v>512079</v>
      </c>
      <c r="N23" s="121">
        <f t="shared" si="2"/>
        <v>40966</v>
      </c>
      <c r="O23" s="121">
        <f t="shared" si="3"/>
        <v>40966</v>
      </c>
      <c r="P23" s="121">
        <f t="shared" si="4"/>
        <v>3822</v>
      </c>
      <c r="Q23" s="123">
        <f t="shared" si="5"/>
        <v>0</v>
      </c>
      <c r="R23" s="119" t="str">
        <f t="shared" si="6"/>
        <v/>
      </c>
      <c r="S23" s="98"/>
    </row>
    <row r="24" spans="1:19" ht="20.25" customHeight="1" x14ac:dyDescent="0.25">
      <c r="A24" s="119">
        <v>2070</v>
      </c>
      <c r="B24" t="s">
        <v>222</v>
      </c>
      <c r="C24" s="120" t="s">
        <v>184</v>
      </c>
      <c r="D24" s="161">
        <v>9528.3800000000774</v>
      </c>
      <c r="E24" s="161">
        <f>VLOOKUP(A24,[1]Working!$A$2:$V$218,22,FALSE)</f>
        <v>5122</v>
      </c>
      <c r="F24" s="161">
        <f t="shared" si="0"/>
        <v>-4406.3800000000774</v>
      </c>
      <c r="G24" s="121">
        <v>0</v>
      </c>
      <c r="H24" s="121"/>
      <c r="I24" s="121">
        <v>0</v>
      </c>
      <c r="J24" s="121">
        <v>0</v>
      </c>
      <c r="K24" s="122">
        <f t="shared" si="7"/>
        <v>0</v>
      </c>
      <c r="L24" s="122">
        <f t="shared" si="1"/>
        <v>5122</v>
      </c>
      <c r="M24" s="121">
        <f>VLOOKUP(A24,'[2]Master List'!$B:$J,9,FALSE)-VLOOKUP(A24,'[2]Master List'!$B:$J,5,FALSE)</f>
        <v>192158</v>
      </c>
      <c r="N24" s="121">
        <f t="shared" si="2"/>
        <v>15373</v>
      </c>
      <c r="O24" s="121">
        <f t="shared" si="3"/>
        <v>15373</v>
      </c>
      <c r="P24" s="121">
        <f t="shared" si="4"/>
        <v>0</v>
      </c>
      <c r="Q24" s="123">
        <f t="shared" si="5"/>
        <v>0</v>
      </c>
      <c r="R24" s="119" t="str">
        <f t="shared" si="6"/>
        <v/>
      </c>
      <c r="S24" s="98"/>
    </row>
    <row r="25" spans="1:19" ht="20.25" customHeight="1" x14ac:dyDescent="0.25">
      <c r="A25" s="119">
        <v>2074</v>
      </c>
      <c r="B25" t="s">
        <v>223</v>
      </c>
      <c r="C25" s="120" t="s">
        <v>188</v>
      </c>
      <c r="D25" s="161">
        <v>65766.169999999911</v>
      </c>
      <c r="E25" s="161">
        <f>VLOOKUP(A25,[1]Working!$A$2:$V$218,22,FALSE)</f>
        <v>80425</v>
      </c>
      <c r="F25" s="161">
        <f t="shared" si="0"/>
        <v>14658.830000000089</v>
      </c>
      <c r="G25" s="269">
        <v>10920</v>
      </c>
      <c r="H25" s="121"/>
      <c r="I25" s="121">
        <v>0</v>
      </c>
      <c r="J25" s="121">
        <v>0</v>
      </c>
      <c r="K25" s="122">
        <f t="shared" si="7"/>
        <v>10920</v>
      </c>
      <c r="L25" s="122">
        <f t="shared" si="1"/>
        <v>69505</v>
      </c>
      <c r="M25" s="121">
        <f>VLOOKUP(A25,'[2]Master List'!$B:$J,9,FALSE)-VLOOKUP(A25,'[2]Master List'!$B:$J,5,FALSE)</f>
        <v>883248.05</v>
      </c>
      <c r="N25" s="121">
        <f t="shared" si="2"/>
        <v>70660</v>
      </c>
      <c r="O25" s="121">
        <f t="shared" si="3"/>
        <v>70660</v>
      </c>
      <c r="P25" s="121">
        <f t="shared" si="4"/>
        <v>9765</v>
      </c>
      <c r="Q25" s="123">
        <f t="shared" si="5"/>
        <v>0</v>
      </c>
      <c r="R25" s="119" t="str">
        <f t="shared" si="6"/>
        <v/>
      </c>
      <c r="S25" s="98"/>
    </row>
    <row r="26" spans="1:19" ht="20.25" customHeight="1" x14ac:dyDescent="0.25">
      <c r="A26" s="119">
        <v>2076</v>
      </c>
      <c r="B26" t="s">
        <v>224</v>
      </c>
      <c r="C26" s="120" t="s">
        <v>188</v>
      </c>
      <c r="D26" s="161">
        <v>93529.149999999616</v>
      </c>
      <c r="E26" s="161">
        <f>VLOOKUP(A26,[1]Working!$A$2:$V$218,22,FALSE)</f>
        <v>85079</v>
      </c>
      <c r="F26" s="161">
        <f t="shared" si="0"/>
        <v>-8450.1499999996158</v>
      </c>
      <c r="G26" s="121">
        <v>0</v>
      </c>
      <c r="H26" s="121"/>
      <c r="I26" s="269">
        <v>17300</v>
      </c>
      <c r="J26" s="121">
        <v>0</v>
      </c>
      <c r="K26" s="122">
        <f t="shared" si="7"/>
        <v>17300</v>
      </c>
      <c r="L26" s="122">
        <f t="shared" si="1"/>
        <v>67779</v>
      </c>
      <c r="M26" s="121">
        <f>VLOOKUP(A26,'[2]Master List'!$B:$J,9,FALSE)-VLOOKUP(A26,'[2]Master List'!$B:$J,5,FALSE)</f>
        <v>855420.7</v>
      </c>
      <c r="N26" s="121">
        <f t="shared" si="2"/>
        <v>68434</v>
      </c>
      <c r="O26" s="121">
        <f t="shared" si="3"/>
        <v>68434</v>
      </c>
      <c r="P26" s="121">
        <f t="shared" si="4"/>
        <v>16645</v>
      </c>
      <c r="Q26" s="123">
        <f t="shared" si="5"/>
        <v>0</v>
      </c>
      <c r="R26" s="119" t="str">
        <f t="shared" si="6"/>
        <v/>
      </c>
      <c r="S26" s="98"/>
    </row>
    <row r="27" spans="1:19" ht="20.25" customHeight="1" x14ac:dyDescent="0.25">
      <c r="A27" s="119">
        <v>2077</v>
      </c>
      <c r="B27" t="s">
        <v>225</v>
      </c>
      <c r="C27" s="120" t="s">
        <v>188</v>
      </c>
      <c r="D27" s="161">
        <v>-16181.890000000512</v>
      </c>
      <c r="E27" s="161">
        <f>VLOOKUP(A27,[1]Working!$A$2:$V$218,22,FALSE)</f>
        <v>-42560</v>
      </c>
      <c r="F27" s="161">
        <f t="shared" si="0"/>
        <v>-26378.109999999488</v>
      </c>
      <c r="G27" s="121">
        <v>7000</v>
      </c>
      <c r="H27" s="121"/>
      <c r="I27" s="121">
        <v>2000</v>
      </c>
      <c r="J27" s="121">
        <v>0</v>
      </c>
      <c r="K27" s="122">
        <f t="shared" si="7"/>
        <v>9000</v>
      </c>
      <c r="L27" s="122">
        <f t="shared" si="1"/>
        <v>-51560</v>
      </c>
      <c r="M27" s="121">
        <f>VLOOKUP(A27,'[2]Master List'!$B:$J,9,FALSE)-VLOOKUP(A27,'[2]Master List'!$B:$J,5,FALSE)</f>
        <v>1253867.3</v>
      </c>
      <c r="N27" s="121">
        <f t="shared" si="2"/>
        <v>100309</v>
      </c>
      <c r="O27" s="121">
        <f t="shared" si="3"/>
        <v>100309</v>
      </c>
      <c r="P27" s="121">
        <f t="shared" si="4"/>
        <v>0</v>
      </c>
      <c r="Q27" s="123">
        <f t="shared" si="5"/>
        <v>0</v>
      </c>
      <c r="R27" s="119" t="str">
        <f t="shared" si="6"/>
        <v/>
      </c>
      <c r="S27" s="98"/>
    </row>
    <row r="28" spans="1:19" s="267" customFormat="1" ht="20.25" customHeight="1" x14ac:dyDescent="0.25">
      <c r="A28" s="260">
        <v>2091</v>
      </c>
      <c r="B28" s="261" t="s">
        <v>226</v>
      </c>
      <c r="C28" s="262" t="s">
        <v>184</v>
      </c>
      <c r="D28" s="263">
        <v>43564.919999999533</v>
      </c>
      <c r="E28" s="263">
        <f>VLOOKUP(A28,[1]Working!$A$2:$V$218,22,FALSE)</f>
        <v>34591</v>
      </c>
      <c r="F28" s="263">
        <f t="shared" si="0"/>
        <v>-8973.9199999995326</v>
      </c>
      <c r="G28" s="264"/>
      <c r="H28" s="264"/>
      <c r="I28" s="264"/>
      <c r="J28" s="264"/>
      <c r="K28" s="265">
        <f t="shared" si="7"/>
        <v>0</v>
      </c>
      <c r="L28" s="265">
        <f t="shared" si="1"/>
        <v>34591</v>
      </c>
      <c r="M28" s="264">
        <f>VLOOKUP(A28,'[2]Master List'!$B:$J,9,FALSE)-VLOOKUP(A28,'[2]Master List'!$B:$J,5,FALSE)</f>
        <v>595396.94999999995</v>
      </c>
      <c r="N28" s="264">
        <f t="shared" si="2"/>
        <v>47632</v>
      </c>
      <c r="O28" s="264">
        <f t="shared" si="3"/>
        <v>47632</v>
      </c>
      <c r="P28" s="264">
        <f t="shared" si="4"/>
        <v>0</v>
      </c>
      <c r="Q28" s="266">
        <f t="shared" si="5"/>
        <v>0</v>
      </c>
      <c r="R28" s="260" t="s">
        <v>522</v>
      </c>
    </row>
    <row r="29" spans="1:19" ht="20.25" customHeight="1" x14ac:dyDescent="0.25">
      <c r="A29" s="119">
        <v>2098</v>
      </c>
      <c r="B29" t="s">
        <v>227</v>
      </c>
      <c r="C29" s="120" t="s">
        <v>186</v>
      </c>
      <c r="D29" s="161">
        <v>24945.459999999901</v>
      </c>
      <c r="E29" s="161">
        <f>VLOOKUP(A29,[1]Working!$A$2:$V$218,22,FALSE)</f>
        <v>48132</v>
      </c>
      <c r="F29" s="161">
        <f t="shared" si="0"/>
        <v>23186.540000000099</v>
      </c>
      <c r="G29" s="121">
        <v>4761</v>
      </c>
      <c r="H29" s="121"/>
      <c r="I29" s="121">
        <v>0</v>
      </c>
      <c r="J29" s="121">
        <v>15617</v>
      </c>
      <c r="K29" s="122">
        <f t="shared" si="7"/>
        <v>20378</v>
      </c>
      <c r="L29" s="122">
        <f t="shared" si="1"/>
        <v>27754</v>
      </c>
      <c r="M29" s="121">
        <f>VLOOKUP(A29,'[2]Master List'!$B:$J,9,FALSE)-VLOOKUP(A29,'[2]Master List'!$B:$J,5,FALSE)</f>
        <v>376822.76</v>
      </c>
      <c r="N29" s="121">
        <f t="shared" si="2"/>
        <v>30146</v>
      </c>
      <c r="O29" s="121">
        <f t="shared" si="3"/>
        <v>30146</v>
      </c>
      <c r="P29" s="121">
        <f t="shared" si="4"/>
        <v>17986</v>
      </c>
      <c r="Q29" s="123">
        <f t="shared" si="5"/>
        <v>0</v>
      </c>
      <c r="R29" s="119" t="str">
        <f t="shared" si="6"/>
        <v/>
      </c>
      <c r="S29" s="98"/>
    </row>
    <row r="30" spans="1:19" ht="20.25" customHeight="1" x14ac:dyDescent="0.25">
      <c r="A30" s="119">
        <v>2101</v>
      </c>
      <c r="B30" t="s">
        <v>228</v>
      </c>
      <c r="C30" s="120" t="s">
        <v>186</v>
      </c>
      <c r="D30" s="161">
        <v>40575.299999999937</v>
      </c>
      <c r="E30" s="161">
        <f>VLOOKUP(A30,[1]Working!$A$2:$V$218,22,FALSE)</f>
        <v>-1223</v>
      </c>
      <c r="F30" s="161">
        <f t="shared" si="0"/>
        <v>-41798.299999999937</v>
      </c>
      <c r="G30" s="121">
        <v>0</v>
      </c>
      <c r="H30" s="121"/>
      <c r="I30" s="121">
        <v>0</v>
      </c>
      <c r="J30" s="121">
        <v>0</v>
      </c>
      <c r="K30" s="122">
        <f t="shared" si="7"/>
        <v>0</v>
      </c>
      <c r="L30" s="122">
        <f t="shared" si="1"/>
        <v>-1223</v>
      </c>
      <c r="M30" s="121">
        <f>VLOOKUP(A30,'[2]Master List'!$B:$J,9,FALSE)-VLOOKUP(A30,'[2]Master List'!$B:$J,5,FALSE)</f>
        <v>532848.19999999995</v>
      </c>
      <c r="N30" s="121">
        <f t="shared" si="2"/>
        <v>42628</v>
      </c>
      <c r="O30" s="121">
        <f t="shared" si="3"/>
        <v>42628</v>
      </c>
      <c r="P30" s="121">
        <f t="shared" si="4"/>
        <v>0</v>
      </c>
      <c r="Q30" s="123">
        <f t="shared" si="5"/>
        <v>0</v>
      </c>
      <c r="R30" s="119" t="str">
        <f t="shared" si="6"/>
        <v/>
      </c>
      <c r="S30" s="98"/>
    </row>
    <row r="31" spans="1:19" ht="20.25" customHeight="1" x14ac:dyDescent="0.25">
      <c r="A31" s="119">
        <v>2103</v>
      </c>
      <c r="B31" t="s">
        <v>229</v>
      </c>
      <c r="C31" s="120" t="s">
        <v>185</v>
      </c>
      <c r="D31" s="161">
        <v>31670.100000000115</v>
      </c>
      <c r="E31" s="161">
        <f>VLOOKUP(A31,[1]Working!$A$2:$V$218,22,FALSE)</f>
        <v>57491</v>
      </c>
      <c r="F31" s="161">
        <f t="shared" si="0"/>
        <v>25820.899999999885</v>
      </c>
      <c r="G31" s="269">
        <v>4790</v>
      </c>
      <c r="H31" s="121"/>
      <c r="I31" s="121">
        <v>0</v>
      </c>
      <c r="J31" s="121">
        <v>0</v>
      </c>
      <c r="K31" s="122">
        <f t="shared" si="7"/>
        <v>4790</v>
      </c>
      <c r="L31" s="122">
        <f t="shared" si="1"/>
        <v>52701</v>
      </c>
      <c r="M31" s="121">
        <f>VLOOKUP(A31,'[2]Master List'!$B:$J,9,FALSE)-VLOOKUP(A31,'[2]Master List'!$B:$J,5,FALSE)</f>
        <v>811856.86</v>
      </c>
      <c r="N31" s="121">
        <f t="shared" si="2"/>
        <v>64949</v>
      </c>
      <c r="O31" s="121">
        <f t="shared" si="3"/>
        <v>64949</v>
      </c>
      <c r="P31" s="121">
        <f t="shared" si="4"/>
        <v>0</v>
      </c>
      <c r="Q31" s="123">
        <f t="shared" si="5"/>
        <v>0</v>
      </c>
      <c r="R31" s="119" t="str">
        <f t="shared" si="6"/>
        <v/>
      </c>
      <c r="S31" s="98"/>
    </row>
    <row r="32" spans="1:19" ht="20.25" customHeight="1" x14ac:dyDescent="0.25">
      <c r="A32" s="119">
        <v>2105</v>
      </c>
      <c r="B32" t="s">
        <v>230</v>
      </c>
      <c r="C32" s="120" t="s">
        <v>185</v>
      </c>
      <c r="D32" s="161">
        <v>38550.420000000006</v>
      </c>
      <c r="E32" s="161">
        <f>VLOOKUP(A32,[1]Working!$A$2:$V$218,22,FALSE)</f>
        <v>17714</v>
      </c>
      <c r="F32" s="161">
        <f t="shared" si="0"/>
        <v>-20836.420000000006</v>
      </c>
      <c r="G32" s="269">
        <v>3320</v>
      </c>
      <c r="H32" s="121"/>
      <c r="I32" s="121">
        <v>0</v>
      </c>
      <c r="J32" s="121">
        <v>0</v>
      </c>
      <c r="K32" s="122">
        <f t="shared" si="7"/>
        <v>3320</v>
      </c>
      <c r="L32" s="122">
        <f t="shared" si="1"/>
        <v>14394</v>
      </c>
      <c r="M32" s="121">
        <f>VLOOKUP(A32,'[2]Master List'!$B:$J,9,FALSE)-VLOOKUP(A32,'[2]Master List'!$B:$J,5,FALSE)</f>
        <v>255484.25</v>
      </c>
      <c r="N32" s="121">
        <f t="shared" si="2"/>
        <v>20439</v>
      </c>
      <c r="O32" s="121">
        <f t="shared" si="3"/>
        <v>20439</v>
      </c>
      <c r="P32" s="121">
        <f t="shared" si="4"/>
        <v>0</v>
      </c>
      <c r="Q32" s="123">
        <f t="shared" si="5"/>
        <v>0</v>
      </c>
      <c r="R32" s="119" t="str">
        <f t="shared" si="6"/>
        <v/>
      </c>
      <c r="S32" s="98"/>
    </row>
    <row r="33" spans="1:19" ht="20.25" customHeight="1" x14ac:dyDescent="0.25">
      <c r="A33" s="119">
        <v>2138</v>
      </c>
      <c r="B33" t="s">
        <v>231</v>
      </c>
      <c r="C33" s="120" t="s">
        <v>187</v>
      </c>
      <c r="D33" s="161">
        <v>-105293.89000000003</v>
      </c>
      <c r="E33" s="161">
        <f>VLOOKUP(A33,[1]Working!$A$2:$V$218,22,FALSE)</f>
        <v>-68591</v>
      </c>
      <c r="F33" s="161">
        <f t="shared" si="0"/>
        <v>36702.890000000029</v>
      </c>
      <c r="G33" s="121">
        <v>0</v>
      </c>
      <c r="H33" s="121"/>
      <c r="I33" s="121">
        <v>0</v>
      </c>
      <c r="J33" s="121">
        <v>0</v>
      </c>
      <c r="K33" s="122">
        <f t="shared" si="7"/>
        <v>0</v>
      </c>
      <c r="L33" s="122">
        <f t="shared" si="1"/>
        <v>-68591</v>
      </c>
      <c r="M33" s="121">
        <f>VLOOKUP(A33,'[2]Master List'!$B:$J,9,FALSE)-VLOOKUP(A33,'[2]Master List'!$B:$J,5,FALSE)</f>
        <v>363924</v>
      </c>
      <c r="N33" s="121">
        <f t="shared" si="2"/>
        <v>29114</v>
      </c>
      <c r="O33" s="121">
        <f t="shared" si="3"/>
        <v>29114</v>
      </c>
      <c r="P33" s="121">
        <f t="shared" si="4"/>
        <v>0</v>
      </c>
      <c r="Q33" s="123">
        <f t="shared" si="5"/>
        <v>0</v>
      </c>
      <c r="R33" s="119" t="str">
        <f t="shared" si="6"/>
        <v/>
      </c>
      <c r="S33" s="98"/>
    </row>
    <row r="34" spans="1:19" ht="20.25" customHeight="1" x14ac:dyDescent="0.25">
      <c r="A34" s="119">
        <v>2142</v>
      </c>
      <c r="B34" t="s">
        <v>232</v>
      </c>
      <c r="C34" s="120" t="s">
        <v>476</v>
      </c>
      <c r="D34" s="161">
        <v>112410.76999999973</v>
      </c>
      <c r="E34" s="161">
        <f>VLOOKUP(A34,[1]Working!$A$2:$V$218,22,FALSE)</f>
        <v>86090</v>
      </c>
      <c r="F34" s="161">
        <f t="shared" si="0"/>
        <v>-26320.769999999728</v>
      </c>
      <c r="G34" s="269">
        <v>8890</v>
      </c>
      <c r="H34" s="121"/>
      <c r="I34" s="121">
        <v>0</v>
      </c>
      <c r="J34" s="269">
        <v>40000</v>
      </c>
      <c r="K34" s="122">
        <f t="shared" si="7"/>
        <v>48890</v>
      </c>
      <c r="L34" s="122">
        <f t="shared" si="1"/>
        <v>37200</v>
      </c>
      <c r="M34" s="121">
        <f>VLOOKUP(A34,'[2]Master List'!$B:$J,9,FALSE)-VLOOKUP(A34,'[2]Master List'!$B:$J,5,FALSE)</f>
        <v>582265.24</v>
      </c>
      <c r="N34" s="121">
        <f t="shared" si="2"/>
        <v>46581</v>
      </c>
      <c r="O34" s="121">
        <f t="shared" si="3"/>
        <v>46581</v>
      </c>
      <c r="P34" s="121">
        <f t="shared" si="4"/>
        <v>39509</v>
      </c>
      <c r="Q34" s="123">
        <f t="shared" si="5"/>
        <v>0</v>
      </c>
      <c r="R34" s="119" t="str">
        <f t="shared" si="6"/>
        <v/>
      </c>
      <c r="S34" s="98"/>
    </row>
    <row r="35" spans="1:19" ht="20.25" customHeight="1" x14ac:dyDescent="0.25">
      <c r="A35" s="119">
        <v>2185</v>
      </c>
      <c r="B35" s="188" t="s">
        <v>233</v>
      </c>
      <c r="C35" s="120" t="s">
        <v>186</v>
      </c>
      <c r="D35" s="161">
        <v>17416.459999999814</v>
      </c>
      <c r="E35" s="161">
        <f>VLOOKUP(A35,[1]Working!$A$2:$V$218,22,FALSE)</f>
        <v>81814</v>
      </c>
      <c r="F35" s="161">
        <f t="shared" si="0"/>
        <v>64397.540000000183</v>
      </c>
      <c r="G35" s="121">
        <v>410</v>
      </c>
      <c r="H35" s="121"/>
      <c r="I35" s="121">
        <v>0</v>
      </c>
      <c r="J35" s="121">
        <v>16612</v>
      </c>
      <c r="K35" s="122">
        <f t="shared" si="7"/>
        <v>17022</v>
      </c>
      <c r="L35" s="122">
        <f t="shared" si="1"/>
        <v>64792</v>
      </c>
      <c r="M35" s="121">
        <f>VLOOKUP(A35,'[2]Master List'!$B:$J,9,FALSE)-VLOOKUP(A35,'[2]Master List'!$B:$J,5,FALSE)</f>
        <v>1118975.31</v>
      </c>
      <c r="N35" s="121">
        <f t="shared" si="2"/>
        <v>89518</v>
      </c>
      <c r="O35" s="121">
        <f t="shared" si="3"/>
        <v>89518</v>
      </c>
      <c r="P35" s="121">
        <f t="shared" si="4"/>
        <v>0</v>
      </c>
      <c r="Q35" s="123">
        <f t="shared" si="5"/>
        <v>0</v>
      </c>
      <c r="R35" s="119" t="str">
        <f t="shared" si="6"/>
        <v/>
      </c>
      <c r="S35" s="98"/>
    </row>
    <row r="36" spans="1:19" ht="20.25" customHeight="1" x14ac:dyDescent="0.25">
      <c r="A36" s="119">
        <v>2189</v>
      </c>
      <c r="B36" t="s">
        <v>234</v>
      </c>
      <c r="C36" s="120" t="s">
        <v>186</v>
      </c>
      <c r="D36" s="161">
        <v>2320.8899999999521</v>
      </c>
      <c r="E36" s="161">
        <f>VLOOKUP(A36,[1]Working!$A$2:$V$218,22,FALSE)</f>
        <v>13744</v>
      </c>
      <c r="F36" s="161">
        <f t="shared" si="0"/>
        <v>11423.110000000048</v>
      </c>
      <c r="G36" s="121">
        <v>460</v>
      </c>
      <c r="H36" s="121"/>
      <c r="I36" s="121">
        <v>0</v>
      </c>
      <c r="J36" s="121">
        <v>1000</v>
      </c>
      <c r="K36" s="122">
        <f t="shared" si="7"/>
        <v>1460</v>
      </c>
      <c r="L36" s="122">
        <f t="shared" si="1"/>
        <v>12284</v>
      </c>
      <c r="M36" s="121">
        <f>VLOOKUP(A36,'[2]Master List'!$B:$J,9,FALSE)-VLOOKUP(A36,'[2]Master List'!$B:$J,5,FALSE)</f>
        <v>153601.9</v>
      </c>
      <c r="N36" s="121">
        <f t="shared" si="2"/>
        <v>12288</v>
      </c>
      <c r="O36" s="121">
        <f t="shared" si="3"/>
        <v>12288</v>
      </c>
      <c r="P36" s="121">
        <f t="shared" si="4"/>
        <v>1456</v>
      </c>
      <c r="Q36" s="123">
        <f t="shared" si="5"/>
        <v>0</v>
      </c>
      <c r="R36" s="119" t="str">
        <f t="shared" si="6"/>
        <v/>
      </c>
      <c r="S36" s="98"/>
    </row>
    <row r="37" spans="1:19" ht="20.25" customHeight="1" x14ac:dyDescent="0.25">
      <c r="A37" s="119">
        <v>2207</v>
      </c>
      <c r="B37" t="s">
        <v>235</v>
      </c>
      <c r="C37" s="120" t="s">
        <v>185</v>
      </c>
      <c r="D37" s="161">
        <v>30260.859999999862</v>
      </c>
      <c r="E37" s="161">
        <f>VLOOKUP(A37,[1]Working!$A$2:$V$218,22,FALSE)</f>
        <v>22151</v>
      </c>
      <c r="F37" s="161">
        <f t="shared" si="0"/>
        <v>-8109.8599999998623</v>
      </c>
      <c r="G37" s="121">
        <v>0</v>
      </c>
      <c r="H37" s="121"/>
      <c r="I37" s="121">
        <v>0</v>
      </c>
      <c r="J37" s="121">
        <v>0</v>
      </c>
      <c r="K37" s="122">
        <f t="shared" si="7"/>
        <v>0</v>
      </c>
      <c r="L37" s="122">
        <f t="shared" si="1"/>
        <v>22151</v>
      </c>
      <c r="M37" s="121">
        <f>VLOOKUP(A37,'[2]Master List'!$B:$J,9,FALSE)-VLOOKUP(A37,'[2]Master List'!$B:$J,5,FALSE)</f>
        <v>391179.69</v>
      </c>
      <c r="N37" s="121">
        <f t="shared" si="2"/>
        <v>31294</v>
      </c>
      <c r="O37" s="121">
        <f t="shared" si="3"/>
        <v>31294</v>
      </c>
      <c r="P37" s="121">
        <f t="shared" si="4"/>
        <v>0</v>
      </c>
      <c r="Q37" s="123">
        <f t="shared" si="5"/>
        <v>0</v>
      </c>
      <c r="R37" s="119" t="str">
        <f t="shared" si="6"/>
        <v/>
      </c>
      <c r="S37" s="98"/>
    </row>
    <row r="38" spans="1:19" ht="20.25" customHeight="1" x14ac:dyDescent="0.25">
      <c r="A38" s="119">
        <v>2209</v>
      </c>
      <c r="B38" t="s">
        <v>236</v>
      </c>
      <c r="C38" s="120" t="s">
        <v>184</v>
      </c>
      <c r="D38" s="161">
        <v>12289.19999999991</v>
      </c>
      <c r="E38" s="161">
        <f>VLOOKUP(A38,[1]Working!$A$2:$V$218,22,FALSE)</f>
        <v>31276</v>
      </c>
      <c r="F38" s="161">
        <f t="shared" si="0"/>
        <v>18986.80000000009</v>
      </c>
      <c r="G38" s="121">
        <v>0</v>
      </c>
      <c r="H38" s="121"/>
      <c r="I38" s="121">
        <v>0</v>
      </c>
      <c r="J38" s="121">
        <v>13000</v>
      </c>
      <c r="K38" s="122">
        <f t="shared" si="7"/>
        <v>13000</v>
      </c>
      <c r="L38" s="122">
        <f t="shared" si="1"/>
        <v>18276</v>
      </c>
      <c r="M38" s="121">
        <f>VLOOKUP(A38,'[2]Master List'!$B:$J,9,FALSE)-VLOOKUP(A38,'[2]Master List'!$B:$J,5,FALSE)</f>
        <v>229775</v>
      </c>
      <c r="N38" s="121">
        <f t="shared" si="2"/>
        <v>18382</v>
      </c>
      <c r="O38" s="121">
        <f t="shared" si="3"/>
        <v>18382</v>
      </c>
      <c r="P38" s="121">
        <f t="shared" si="4"/>
        <v>12894</v>
      </c>
      <c r="Q38" s="123">
        <f t="shared" si="5"/>
        <v>0</v>
      </c>
      <c r="R38" s="119" t="str">
        <f t="shared" si="6"/>
        <v/>
      </c>
      <c r="S38" s="98"/>
    </row>
    <row r="39" spans="1:19" ht="20.25" customHeight="1" x14ac:dyDescent="0.25">
      <c r="A39" s="119">
        <v>2212</v>
      </c>
      <c r="B39" t="s">
        <v>237</v>
      </c>
      <c r="C39" s="120" t="s">
        <v>185</v>
      </c>
      <c r="D39" s="161">
        <v>21599.059999999969</v>
      </c>
      <c r="E39" s="161">
        <f>VLOOKUP(A39,[1]Working!$A$2:$V$218,22,FALSE)</f>
        <v>28725</v>
      </c>
      <c r="F39" s="161">
        <f t="shared" si="0"/>
        <v>7125.9400000000314</v>
      </c>
      <c r="G39" s="269">
        <v>1128</v>
      </c>
      <c r="H39" s="121"/>
      <c r="I39" s="121">
        <v>0</v>
      </c>
      <c r="J39" s="269">
        <v>6300</v>
      </c>
      <c r="K39" s="122">
        <f t="shared" si="7"/>
        <v>7428</v>
      </c>
      <c r="L39" s="122">
        <f t="shared" si="1"/>
        <v>21297</v>
      </c>
      <c r="M39" s="121">
        <f>VLOOKUP(A39,'[2]Master List'!$B:$J,9,FALSE)-VLOOKUP(A39,'[2]Master List'!$B:$J,5,FALSE)</f>
        <v>750319.95</v>
      </c>
      <c r="N39" s="121">
        <f t="shared" si="2"/>
        <v>60026</v>
      </c>
      <c r="O39" s="121">
        <f t="shared" si="3"/>
        <v>60026</v>
      </c>
      <c r="P39" s="121">
        <f t="shared" si="4"/>
        <v>0</v>
      </c>
      <c r="Q39" s="123">
        <f t="shared" si="5"/>
        <v>0</v>
      </c>
      <c r="R39" s="119" t="str">
        <f t="shared" si="6"/>
        <v/>
      </c>
      <c r="S39" s="98"/>
    </row>
    <row r="40" spans="1:19" ht="20.25" customHeight="1" x14ac:dyDescent="0.25">
      <c r="A40" s="119">
        <v>2215</v>
      </c>
      <c r="B40" t="s">
        <v>238</v>
      </c>
      <c r="C40" s="120" t="s">
        <v>187</v>
      </c>
      <c r="D40" s="161">
        <v>112322.00999999992</v>
      </c>
      <c r="E40" s="161">
        <f>VLOOKUP(A40,[1]Working!$A$2:$V$218,22,FALSE)</f>
        <v>33128</v>
      </c>
      <c r="F40" s="161">
        <f t="shared" si="0"/>
        <v>-79194.009999999922</v>
      </c>
      <c r="G40" s="121">
        <v>0</v>
      </c>
      <c r="H40" s="121"/>
      <c r="I40" s="121">
        <v>0</v>
      </c>
      <c r="J40" s="121">
        <v>0</v>
      </c>
      <c r="K40" s="122">
        <f t="shared" si="7"/>
        <v>0</v>
      </c>
      <c r="L40" s="122">
        <f t="shared" si="1"/>
        <v>33128</v>
      </c>
      <c r="M40" s="121">
        <f>VLOOKUP(A40,'[2]Master List'!$B:$J,9,FALSE)-VLOOKUP(A40,'[2]Master List'!$B:$J,5,FALSE)</f>
        <v>1137717.6000000001</v>
      </c>
      <c r="N40" s="121">
        <f t="shared" si="2"/>
        <v>91017</v>
      </c>
      <c r="O40" s="121">
        <f t="shared" si="3"/>
        <v>91017</v>
      </c>
      <c r="P40" s="121">
        <f t="shared" si="4"/>
        <v>0</v>
      </c>
      <c r="Q40" s="123">
        <f t="shared" si="5"/>
        <v>0</v>
      </c>
      <c r="R40" s="119" t="str">
        <f t="shared" si="6"/>
        <v/>
      </c>
      <c r="S40" s="98"/>
    </row>
    <row r="41" spans="1:19" ht="20.25" customHeight="1" x14ac:dyDescent="0.25">
      <c r="A41" s="119">
        <v>2217</v>
      </c>
      <c r="B41" t="s">
        <v>239</v>
      </c>
      <c r="C41" s="120" t="s">
        <v>188</v>
      </c>
      <c r="D41" s="161">
        <v>69221.300000000047</v>
      </c>
      <c r="E41" s="161">
        <f>VLOOKUP(A41,[1]Working!$A$2:$V$218,22,FALSE)</f>
        <v>56259</v>
      </c>
      <c r="F41" s="161">
        <f t="shared" si="0"/>
        <v>-12962.300000000047</v>
      </c>
      <c r="G41" s="121">
        <v>0</v>
      </c>
      <c r="H41" s="121"/>
      <c r="I41" s="121">
        <v>0</v>
      </c>
      <c r="J41" s="269">
        <v>26500</v>
      </c>
      <c r="K41" s="122">
        <f t="shared" si="7"/>
        <v>26500</v>
      </c>
      <c r="L41" s="122">
        <f t="shared" si="1"/>
        <v>29759</v>
      </c>
      <c r="M41" s="121">
        <f>VLOOKUP(A41,'[2]Master List'!$B:$J,9,FALSE)-VLOOKUP(A41,'[2]Master List'!$B:$J,5,FALSE)</f>
        <v>380113</v>
      </c>
      <c r="N41" s="121">
        <f t="shared" si="2"/>
        <v>30409</v>
      </c>
      <c r="O41" s="121">
        <f t="shared" si="3"/>
        <v>30409</v>
      </c>
      <c r="P41" s="121">
        <f t="shared" si="4"/>
        <v>25850</v>
      </c>
      <c r="Q41" s="123">
        <f t="shared" si="5"/>
        <v>0</v>
      </c>
      <c r="R41" s="119" t="str">
        <f t="shared" si="6"/>
        <v/>
      </c>
      <c r="S41" s="98"/>
    </row>
    <row r="42" spans="1:19" ht="20.25" customHeight="1" x14ac:dyDescent="0.25">
      <c r="A42" s="119">
        <v>2219</v>
      </c>
      <c r="B42" t="s">
        <v>240</v>
      </c>
      <c r="C42" s="120" t="s">
        <v>188</v>
      </c>
      <c r="D42" s="161">
        <v>-3432.820000000047</v>
      </c>
      <c r="E42" s="161">
        <f>VLOOKUP(A42,[1]Working!$A$2:$V$218,22,FALSE)</f>
        <v>-9577</v>
      </c>
      <c r="F42" s="161">
        <f t="shared" si="0"/>
        <v>-6144.179999999953</v>
      </c>
      <c r="G42" s="121">
        <v>0</v>
      </c>
      <c r="H42" s="121"/>
      <c r="I42" s="121">
        <v>0</v>
      </c>
      <c r="J42" s="121">
        <v>0</v>
      </c>
      <c r="K42" s="122">
        <f t="shared" si="7"/>
        <v>0</v>
      </c>
      <c r="L42" s="122">
        <f t="shared" si="1"/>
        <v>-9577</v>
      </c>
      <c r="M42" s="121">
        <f>VLOOKUP(A42,'[2]Master List'!$B:$J,9,FALSE)-VLOOKUP(A42,'[2]Master List'!$B:$J,5,FALSE)</f>
        <v>335854</v>
      </c>
      <c r="N42" s="121">
        <f t="shared" si="2"/>
        <v>26868</v>
      </c>
      <c r="O42" s="121">
        <f t="shared" si="3"/>
        <v>26868</v>
      </c>
      <c r="P42" s="121">
        <f t="shared" si="4"/>
        <v>0</v>
      </c>
      <c r="Q42" s="123">
        <f t="shared" si="5"/>
        <v>0</v>
      </c>
      <c r="R42" s="119" t="str">
        <f t="shared" si="6"/>
        <v/>
      </c>
      <c r="S42" s="98"/>
    </row>
    <row r="43" spans="1:19" ht="20.25" customHeight="1" x14ac:dyDescent="0.25">
      <c r="A43" s="119">
        <v>2220</v>
      </c>
      <c r="B43" t="s">
        <v>241</v>
      </c>
      <c r="C43" s="120" t="s">
        <v>188</v>
      </c>
      <c r="D43" s="161">
        <v>124496.46999999901</v>
      </c>
      <c r="E43" s="161">
        <f>VLOOKUP(A43,[1]Working!$A$2:$V$218,22,FALSE)</f>
        <v>174841</v>
      </c>
      <c r="F43" s="161">
        <f t="shared" si="0"/>
        <v>50344.530000000988</v>
      </c>
      <c r="G43" s="269">
        <v>33413</v>
      </c>
      <c r="H43" s="269"/>
      <c r="I43" s="269">
        <v>4000</v>
      </c>
      <c r="J43" s="269">
        <v>51500</v>
      </c>
      <c r="K43" s="122">
        <f t="shared" si="7"/>
        <v>88913</v>
      </c>
      <c r="L43" s="122">
        <f t="shared" si="1"/>
        <v>85928</v>
      </c>
      <c r="M43" s="121">
        <f>VLOOKUP(A43,'[2]Master List'!$B:$J,9,FALSE)-VLOOKUP(A43,'[2]Master List'!$B:$J,5,FALSE)</f>
        <v>1076829.45</v>
      </c>
      <c r="N43" s="121">
        <f t="shared" si="2"/>
        <v>86146</v>
      </c>
      <c r="O43" s="121">
        <f t="shared" si="3"/>
        <v>86146</v>
      </c>
      <c r="P43" s="121">
        <f t="shared" si="4"/>
        <v>88695</v>
      </c>
      <c r="Q43" s="123">
        <f t="shared" si="5"/>
        <v>0</v>
      </c>
      <c r="R43" s="119" t="str">
        <f t="shared" si="6"/>
        <v/>
      </c>
      <c r="S43" s="98"/>
    </row>
    <row r="44" spans="1:19" ht="20.25" customHeight="1" x14ac:dyDescent="0.25">
      <c r="A44" s="119">
        <v>2224</v>
      </c>
      <c r="B44" t="s">
        <v>242</v>
      </c>
      <c r="C44" s="120" t="s">
        <v>186</v>
      </c>
      <c r="D44" s="161">
        <v>52195.879999999932</v>
      </c>
      <c r="E44" s="161">
        <f>VLOOKUP(A44,[1]Working!$A$2:$V$218,22,FALSE)</f>
        <v>21963</v>
      </c>
      <c r="F44" s="161">
        <f t="shared" si="0"/>
        <v>-30232.879999999932</v>
      </c>
      <c r="G44" s="121">
        <v>0</v>
      </c>
      <c r="H44" s="121"/>
      <c r="I44" s="121">
        <v>0</v>
      </c>
      <c r="J44" s="121">
        <v>4000</v>
      </c>
      <c r="K44" s="122">
        <f t="shared" si="7"/>
        <v>4000</v>
      </c>
      <c r="L44" s="122">
        <f t="shared" si="1"/>
        <v>17963</v>
      </c>
      <c r="M44" s="121">
        <f>VLOOKUP(A44,'[2]Master List'!$B:$J,9,FALSE)-VLOOKUP(A44,'[2]Master List'!$B:$J,5,FALSE)</f>
        <v>476236.28</v>
      </c>
      <c r="N44" s="121">
        <f t="shared" si="2"/>
        <v>38099</v>
      </c>
      <c r="O44" s="121">
        <f t="shared" si="3"/>
        <v>38099</v>
      </c>
      <c r="P44" s="121">
        <f t="shared" si="4"/>
        <v>0</v>
      </c>
      <c r="Q44" s="123">
        <f t="shared" si="5"/>
        <v>0</v>
      </c>
      <c r="R44" s="119" t="str">
        <f t="shared" si="6"/>
        <v/>
      </c>
      <c r="S44" s="98"/>
    </row>
    <row r="45" spans="1:19" ht="20.25" customHeight="1" x14ac:dyDescent="0.25">
      <c r="A45" s="119">
        <v>2227</v>
      </c>
      <c r="B45" t="s">
        <v>243</v>
      </c>
      <c r="C45" s="120" t="s">
        <v>476</v>
      </c>
      <c r="D45" s="161">
        <v>28384.880000000216</v>
      </c>
      <c r="E45" s="161">
        <f>VLOOKUP(A45,[1]Working!$A$2:$V$218,22,FALSE)</f>
        <v>29070</v>
      </c>
      <c r="F45" s="161">
        <f t="shared" si="0"/>
        <v>685.11999999978434</v>
      </c>
      <c r="G45" s="269">
        <v>2228</v>
      </c>
      <c r="H45" s="121"/>
      <c r="I45" s="121">
        <v>0</v>
      </c>
      <c r="J45" s="121">
        <v>0</v>
      </c>
      <c r="K45" s="122">
        <f t="shared" si="7"/>
        <v>2228</v>
      </c>
      <c r="L45" s="122">
        <f t="shared" si="1"/>
        <v>26842</v>
      </c>
      <c r="M45" s="121">
        <f>VLOOKUP(A45,'[2]Master List'!$B:$J,9,FALSE)-VLOOKUP(A45,'[2]Master List'!$B:$J,5,FALSE)</f>
        <v>328952</v>
      </c>
      <c r="N45" s="121">
        <f t="shared" si="2"/>
        <v>26316</v>
      </c>
      <c r="O45" s="121">
        <f t="shared" si="3"/>
        <v>26316</v>
      </c>
      <c r="P45" s="121">
        <f t="shared" si="4"/>
        <v>2754</v>
      </c>
      <c r="Q45" s="123">
        <f t="shared" si="5"/>
        <v>526</v>
      </c>
      <c r="R45" s="119" t="str">
        <f t="shared" si="6"/>
        <v>Above limit</v>
      </c>
      <c r="S45" s="98"/>
    </row>
    <row r="46" spans="1:19" ht="20.25" customHeight="1" x14ac:dyDescent="0.25">
      <c r="A46" s="119">
        <v>2228</v>
      </c>
      <c r="B46" t="s">
        <v>244</v>
      </c>
      <c r="C46" s="120" t="s">
        <v>184</v>
      </c>
      <c r="D46" s="161">
        <v>104529.30000000038</v>
      </c>
      <c r="E46" s="161">
        <f>VLOOKUP(A46,[1]Working!$A$2:$V$218,22,FALSE)</f>
        <v>68775</v>
      </c>
      <c r="F46" s="161">
        <f t="shared" si="0"/>
        <v>-35754.300000000381</v>
      </c>
      <c r="G46" s="121">
        <v>23339</v>
      </c>
      <c r="H46" s="121"/>
      <c r="I46" s="121">
        <v>0</v>
      </c>
      <c r="J46" s="121">
        <v>31528</v>
      </c>
      <c r="K46" s="122">
        <f t="shared" si="7"/>
        <v>54867</v>
      </c>
      <c r="L46" s="122">
        <f t="shared" si="1"/>
        <v>13908</v>
      </c>
      <c r="M46" s="121">
        <f>VLOOKUP(A46,'[2]Master List'!$B:$J,9,FALSE)-VLOOKUP(A46,'[2]Master List'!$B:$J,5,FALSE)</f>
        <v>832456.75</v>
      </c>
      <c r="N46" s="121">
        <f t="shared" si="2"/>
        <v>66597</v>
      </c>
      <c r="O46" s="121">
        <f t="shared" si="3"/>
        <v>66597</v>
      </c>
      <c r="P46" s="121">
        <f t="shared" si="4"/>
        <v>2178</v>
      </c>
      <c r="Q46" s="123">
        <f t="shared" si="5"/>
        <v>0</v>
      </c>
      <c r="R46" s="119"/>
      <c r="S46" s="98"/>
    </row>
    <row r="47" spans="1:19" ht="20.25" customHeight="1" x14ac:dyDescent="0.25">
      <c r="A47" s="119">
        <v>2229</v>
      </c>
      <c r="B47" t="s">
        <v>245</v>
      </c>
      <c r="C47" s="120" t="s">
        <v>184</v>
      </c>
      <c r="D47" s="161">
        <v>-17514.849999999882</v>
      </c>
      <c r="E47" s="161">
        <f>VLOOKUP(A47,[1]Working!$A$2:$V$218,22,FALSE)</f>
        <v>-7731</v>
      </c>
      <c r="F47" s="161">
        <f t="shared" si="0"/>
        <v>9783.8499999998821</v>
      </c>
      <c r="G47" s="121">
        <v>11649</v>
      </c>
      <c r="H47" s="121"/>
      <c r="I47" s="121">
        <v>0</v>
      </c>
      <c r="J47" s="121">
        <v>0</v>
      </c>
      <c r="K47" s="122">
        <f t="shared" si="7"/>
        <v>11649</v>
      </c>
      <c r="L47" s="122">
        <f t="shared" si="1"/>
        <v>-19380</v>
      </c>
      <c r="M47" s="121">
        <f>VLOOKUP(A47,'[2]Master List'!$B:$J,9,FALSE)-VLOOKUP(A47,'[2]Master List'!$B:$J,5,FALSE)</f>
        <v>533633</v>
      </c>
      <c r="N47" s="121">
        <f t="shared" si="2"/>
        <v>42691</v>
      </c>
      <c r="O47" s="121">
        <f t="shared" si="3"/>
        <v>42691</v>
      </c>
      <c r="P47" s="121">
        <f t="shared" si="4"/>
        <v>0</v>
      </c>
      <c r="Q47" s="123">
        <f t="shared" si="5"/>
        <v>0</v>
      </c>
      <c r="R47" s="119" t="str">
        <f t="shared" si="6"/>
        <v/>
      </c>
      <c r="S47" s="119"/>
    </row>
    <row r="48" spans="1:19" s="267" customFormat="1" ht="20.25" customHeight="1" x14ac:dyDescent="0.25">
      <c r="A48" s="260">
        <v>2232</v>
      </c>
      <c r="B48" s="261" t="s">
        <v>246</v>
      </c>
      <c r="C48" s="262" t="s">
        <v>184</v>
      </c>
      <c r="D48" s="263">
        <v>30323.369999999959</v>
      </c>
      <c r="E48" s="263">
        <f>VLOOKUP(A48,[1]Working!$A$2:$V$218,22,FALSE)</f>
        <v>4788</v>
      </c>
      <c r="F48" s="263">
        <f t="shared" si="0"/>
        <v>-25535.369999999959</v>
      </c>
      <c r="G48" s="264"/>
      <c r="H48" s="264"/>
      <c r="I48" s="264"/>
      <c r="J48" s="264"/>
      <c r="K48" s="265">
        <f t="shared" si="7"/>
        <v>0</v>
      </c>
      <c r="L48" s="265">
        <f t="shared" si="1"/>
        <v>4788</v>
      </c>
      <c r="M48" s="264">
        <f>VLOOKUP(A48,'[2]Master List'!$B:$J,9,FALSE)-VLOOKUP(A48,'[2]Master List'!$B:$J,5,FALSE)</f>
        <v>508874.85</v>
      </c>
      <c r="N48" s="264">
        <f t="shared" si="2"/>
        <v>40710</v>
      </c>
      <c r="O48" s="264">
        <f t="shared" si="3"/>
        <v>40710</v>
      </c>
      <c r="P48" s="264">
        <f t="shared" si="4"/>
        <v>0</v>
      </c>
      <c r="Q48" s="266">
        <f t="shared" si="5"/>
        <v>0</v>
      </c>
      <c r="R48" s="260" t="s">
        <v>522</v>
      </c>
    </row>
    <row r="49" spans="1:19" ht="20.25" customHeight="1" x14ac:dyDescent="0.25">
      <c r="A49" s="119">
        <v>2234</v>
      </c>
      <c r="B49" t="s">
        <v>247</v>
      </c>
      <c r="C49" s="120" t="s">
        <v>184</v>
      </c>
      <c r="D49" s="161">
        <v>22713.319999999818</v>
      </c>
      <c r="E49" s="161">
        <f>VLOOKUP(A49,[1]Working!$A$2:$V$218,22,FALSE)</f>
        <v>43962</v>
      </c>
      <c r="F49" s="161">
        <f t="shared" si="0"/>
        <v>21248.680000000182</v>
      </c>
      <c r="G49" s="121">
        <v>6410</v>
      </c>
      <c r="H49" s="121"/>
      <c r="I49" s="121">
        <v>8500</v>
      </c>
      <c r="J49" s="121">
        <v>13600</v>
      </c>
      <c r="K49" s="122">
        <f t="shared" si="7"/>
        <v>28510</v>
      </c>
      <c r="L49" s="122">
        <f t="shared" si="1"/>
        <v>15452</v>
      </c>
      <c r="M49" s="121">
        <f>VLOOKUP(A49,'[2]Master List'!$B:$J,9,FALSE)-VLOOKUP(A49,'[2]Master List'!$B:$J,5,FALSE)</f>
        <v>197362</v>
      </c>
      <c r="N49" s="121">
        <f t="shared" si="2"/>
        <v>15789</v>
      </c>
      <c r="O49" s="121">
        <f t="shared" si="3"/>
        <v>15789</v>
      </c>
      <c r="P49" s="121">
        <f t="shared" si="4"/>
        <v>28173</v>
      </c>
      <c r="Q49" s="123">
        <f t="shared" si="5"/>
        <v>0</v>
      </c>
      <c r="R49" s="119" t="str">
        <f t="shared" si="6"/>
        <v/>
      </c>
      <c r="S49" s="98"/>
    </row>
    <row r="50" spans="1:19" ht="20.25" customHeight="1" x14ac:dyDescent="0.25">
      <c r="A50" s="119">
        <v>2236</v>
      </c>
      <c r="B50" t="s">
        <v>248</v>
      </c>
      <c r="C50" s="120" t="s">
        <v>476</v>
      </c>
      <c r="D50" s="161">
        <v>-24235.230000000043</v>
      </c>
      <c r="E50" s="161">
        <f>VLOOKUP(A50,[1]Working!$A$2:$V$218,22,FALSE)</f>
        <v>-134</v>
      </c>
      <c r="F50" s="161">
        <f t="shared" si="0"/>
        <v>24101.230000000043</v>
      </c>
      <c r="G50" s="121">
        <v>0</v>
      </c>
      <c r="H50" s="121"/>
      <c r="I50" s="121">
        <v>0</v>
      </c>
      <c r="J50" s="121">
        <v>0</v>
      </c>
      <c r="K50" s="122">
        <f t="shared" si="7"/>
        <v>0</v>
      </c>
      <c r="L50" s="122">
        <f t="shared" si="1"/>
        <v>-134</v>
      </c>
      <c r="M50" s="121">
        <f>VLOOKUP(A50,'[2]Master List'!$B:$J,9,FALSE)-VLOOKUP(A50,'[2]Master List'!$B:$J,5,FALSE)</f>
        <v>278720.7</v>
      </c>
      <c r="N50" s="121">
        <f t="shared" si="2"/>
        <v>22298</v>
      </c>
      <c r="O50" s="121">
        <f t="shared" si="3"/>
        <v>22298</v>
      </c>
      <c r="P50" s="121">
        <f t="shared" si="4"/>
        <v>0</v>
      </c>
      <c r="Q50" s="123">
        <f t="shared" si="5"/>
        <v>0</v>
      </c>
      <c r="R50" s="119" t="str">
        <f t="shared" si="6"/>
        <v/>
      </c>
      <c r="S50" s="98"/>
    </row>
    <row r="51" spans="1:19" ht="20.25" customHeight="1" x14ac:dyDescent="0.25">
      <c r="A51" s="119">
        <v>2239</v>
      </c>
      <c r="B51" t="s">
        <v>249</v>
      </c>
      <c r="C51" s="120" t="s">
        <v>186</v>
      </c>
      <c r="D51" s="161">
        <v>28896.380000000237</v>
      </c>
      <c r="E51" s="161">
        <f>VLOOKUP(A51,[1]Working!$A$2:$V$218,22,FALSE)</f>
        <v>22457</v>
      </c>
      <c r="F51" s="161">
        <f t="shared" si="0"/>
        <v>-6439.3800000002375</v>
      </c>
      <c r="G51" s="121">
        <v>1050</v>
      </c>
      <c r="H51" s="121"/>
      <c r="I51" s="121">
        <v>5000</v>
      </c>
      <c r="J51" s="256">
        <v>16407</v>
      </c>
      <c r="K51" s="122">
        <f t="shared" si="7"/>
        <v>22457</v>
      </c>
      <c r="L51" s="122">
        <f t="shared" si="1"/>
        <v>0</v>
      </c>
      <c r="M51" s="121">
        <f>VLOOKUP(A51,'[2]Master List'!$B:$J,9,FALSE)-VLOOKUP(A51,'[2]Master List'!$B:$J,5,FALSE)</f>
        <v>349009</v>
      </c>
      <c r="N51" s="121">
        <f t="shared" si="2"/>
        <v>27921</v>
      </c>
      <c r="O51" s="121">
        <f t="shared" si="3"/>
        <v>27921</v>
      </c>
      <c r="P51" s="121">
        <f t="shared" si="4"/>
        <v>0</v>
      </c>
      <c r="Q51" s="123">
        <f t="shared" si="5"/>
        <v>0</v>
      </c>
      <c r="R51" s="119" t="str">
        <f t="shared" si="6"/>
        <v/>
      </c>
      <c r="S51" s="98"/>
    </row>
    <row r="52" spans="1:19" ht="20.25" customHeight="1" x14ac:dyDescent="0.25">
      <c r="A52" s="119">
        <v>2243</v>
      </c>
      <c r="B52" t="s">
        <v>250</v>
      </c>
      <c r="C52" s="120" t="s">
        <v>188</v>
      </c>
      <c r="D52" s="161">
        <v>40936.069999999832</v>
      </c>
      <c r="E52" s="161">
        <f>VLOOKUP(A52,[1]Working!$A$2:$V$218,22,FALSE)</f>
        <v>-5344</v>
      </c>
      <c r="F52" s="161">
        <f t="shared" si="0"/>
        <v>-46280.069999999832</v>
      </c>
      <c r="G52" s="269">
        <v>4465</v>
      </c>
      <c r="H52" s="121"/>
      <c r="I52" s="121">
        <v>0</v>
      </c>
      <c r="J52" s="269">
        <v>5000</v>
      </c>
      <c r="K52" s="122">
        <f>SUM(G52:J52)</f>
        <v>9465</v>
      </c>
      <c r="L52" s="122">
        <f t="shared" si="1"/>
        <v>-14809</v>
      </c>
      <c r="M52" s="121">
        <f>VLOOKUP(A52,'[2]Master List'!$B:$J,9,FALSE)-VLOOKUP(A52,'[2]Master List'!$B:$J,5,FALSE)</f>
        <v>480966.75</v>
      </c>
      <c r="N52" s="121">
        <f t="shared" si="2"/>
        <v>38477</v>
      </c>
      <c r="O52" s="121">
        <f t="shared" si="3"/>
        <v>38477</v>
      </c>
      <c r="P52" s="121">
        <f t="shared" si="4"/>
        <v>0</v>
      </c>
      <c r="Q52" s="123">
        <f t="shared" si="5"/>
        <v>0</v>
      </c>
      <c r="R52" s="119" t="str">
        <f t="shared" si="6"/>
        <v/>
      </c>
      <c r="S52" s="98"/>
    </row>
    <row r="53" spans="1:19" ht="20.25" customHeight="1" x14ac:dyDescent="0.25">
      <c r="A53" s="119">
        <v>2246</v>
      </c>
      <c r="B53" t="s">
        <v>251</v>
      </c>
      <c r="C53" s="120" t="s">
        <v>186</v>
      </c>
      <c r="D53" s="161">
        <v>5639.1999999998588</v>
      </c>
      <c r="E53" s="161">
        <f>VLOOKUP(A53,[1]Working!$A$2:$V$218,22,FALSE)</f>
        <v>28490</v>
      </c>
      <c r="F53" s="161">
        <f t="shared" si="0"/>
        <v>22850.800000000141</v>
      </c>
      <c r="G53" s="121">
        <v>0</v>
      </c>
      <c r="H53" s="121"/>
      <c r="I53" s="121">
        <v>0</v>
      </c>
      <c r="J53" s="121">
        <v>22000</v>
      </c>
      <c r="K53" s="122">
        <f t="shared" si="7"/>
        <v>22000</v>
      </c>
      <c r="L53" s="122">
        <f t="shared" si="1"/>
        <v>6490</v>
      </c>
      <c r="M53" s="121">
        <f>VLOOKUP(A53,'[2]Master List'!$B:$J,9,FALSE)-VLOOKUP(A53,'[2]Master List'!$B:$J,5,FALSE)</f>
        <v>241926</v>
      </c>
      <c r="N53" s="121">
        <f t="shared" si="2"/>
        <v>19354</v>
      </c>
      <c r="O53" s="121">
        <f t="shared" si="3"/>
        <v>19354</v>
      </c>
      <c r="P53" s="121">
        <f t="shared" si="4"/>
        <v>9136</v>
      </c>
      <c r="Q53" s="123">
        <f t="shared" si="5"/>
        <v>0</v>
      </c>
      <c r="R53" s="119" t="str">
        <f t="shared" si="6"/>
        <v/>
      </c>
      <c r="S53" s="98"/>
    </row>
    <row r="54" spans="1:19" ht="20.25" customHeight="1" x14ac:dyDescent="0.25">
      <c r="A54" s="119">
        <v>2254</v>
      </c>
      <c r="B54" t="s">
        <v>252</v>
      </c>
      <c r="C54" s="120" t="s">
        <v>184</v>
      </c>
      <c r="D54" s="161">
        <v>39598.499999999956</v>
      </c>
      <c r="E54" s="161">
        <f>VLOOKUP(A54,[1]Working!$A$2:$V$218,22,FALSE)</f>
        <v>25568</v>
      </c>
      <c r="F54" s="161">
        <f t="shared" si="0"/>
        <v>-14030.499999999956</v>
      </c>
      <c r="G54" s="121">
        <v>0</v>
      </c>
      <c r="H54" s="121"/>
      <c r="I54" s="121">
        <v>0</v>
      </c>
      <c r="J54" s="121">
        <v>9314</v>
      </c>
      <c r="K54" s="122">
        <f t="shared" si="7"/>
        <v>9314</v>
      </c>
      <c r="L54" s="122">
        <f t="shared" si="1"/>
        <v>16254</v>
      </c>
      <c r="M54" s="121">
        <f>VLOOKUP(A54,'[2]Master List'!$B:$J,9,FALSE)-VLOOKUP(A54,'[2]Master List'!$B:$J,5,FALSE)</f>
        <v>205009</v>
      </c>
      <c r="N54" s="121">
        <f t="shared" si="2"/>
        <v>16401</v>
      </c>
      <c r="O54" s="121">
        <f t="shared" si="3"/>
        <v>16401</v>
      </c>
      <c r="P54" s="121">
        <f t="shared" si="4"/>
        <v>9167</v>
      </c>
      <c r="Q54" s="123">
        <f t="shared" si="5"/>
        <v>0</v>
      </c>
      <c r="R54" s="119" t="str">
        <f t="shared" si="6"/>
        <v/>
      </c>
      <c r="S54" s="98"/>
    </row>
    <row r="55" spans="1:19" ht="20.25" customHeight="1" x14ac:dyDescent="0.25">
      <c r="A55" s="119">
        <v>2268</v>
      </c>
      <c r="B55" t="s">
        <v>253</v>
      </c>
      <c r="C55" s="120" t="s">
        <v>184</v>
      </c>
      <c r="D55" s="161">
        <v>55576.970000000016</v>
      </c>
      <c r="E55" s="161">
        <f>VLOOKUP(A55,[1]Working!$A$2:$V$218,22,FALSE)</f>
        <v>56244</v>
      </c>
      <c r="F55" s="161">
        <f t="shared" si="0"/>
        <v>667.02999999998428</v>
      </c>
      <c r="G55" s="121">
        <v>1265</v>
      </c>
      <c r="H55" s="121"/>
      <c r="I55" s="121">
        <v>0</v>
      </c>
      <c r="J55" s="121">
        <v>30000</v>
      </c>
      <c r="K55" s="122">
        <f t="shared" si="7"/>
        <v>31265</v>
      </c>
      <c r="L55" s="122">
        <f t="shared" si="1"/>
        <v>24979</v>
      </c>
      <c r="M55" s="121">
        <f>VLOOKUP(A55,'[2]Master List'!$B:$J,9,FALSE)-VLOOKUP(A55,'[2]Master List'!$B:$J,5,FALSE)</f>
        <v>610869.30000000005</v>
      </c>
      <c r="N55" s="121">
        <f t="shared" si="2"/>
        <v>48870</v>
      </c>
      <c r="O55" s="121">
        <f t="shared" si="3"/>
        <v>48870</v>
      </c>
      <c r="P55" s="121">
        <f t="shared" si="4"/>
        <v>7374</v>
      </c>
      <c r="Q55" s="123">
        <f t="shared" si="5"/>
        <v>0</v>
      </c>
      <c r="R55" s="119" t="str">
        <f t="shared" si="6"/>
        <v/>
      </c>
      <c r="S55" s="98"/>
    </row>
    <row r="56" spans="1:19" s="267" customFormat="1" ht="20.25" customHeight="1" x14ac:dyDescent="0.25">
      <c r="A56" s="260">
        <v>2270</v>
      </c>
      <c r="B56" s="261" t="s">
        <v>254</v>
      </c>
      <c r="C56" s="262" t="s">
        <v>476</v>
      </c>
      <c r="D56" s="263">
        <v>-6652.1299999997445</v>
      </c>
      <c r="E56" s="263">
        <f>VLOOKUP(A56,[1]Working!$A$2:$V$218,22,FALSE)</f>
        <v>18120</v>
      </c>
      <c r="F56" s="263">
        <f t="shared" si="0"/>
        <v>24772.129999999743</v>
      </c>
      <c r="G56" s="264"/>
      <c r="H56" s="264"/>
      <c r="I56" s="264"/>
      <c r="J56" s="264"/>
      <c r="K56" s="265">
        <f t="shared" si="7"/>
        <v>0</v>
      </c>
      <c r="L56" s="265">
        <f t="shared" si="1"/>
        <v>18120</v>
      </c>
      <c r="M56" s="264">
        <f>VLOOKUP(A56,'[2]Master List'!$B:$J,9,FALSE)-VLOOKUP(A56,'[2]Master List'!$B:$J,5,FALSE)</f>
        <v>325211.42</v>
      </c>
      <c r="N56" s="264">
        <f t="shared" si="2"/>
        <v>26017</v>
      </c>
      <c r="O56" s="264">
        <f t="shared" si="3"/>
        <v>26017</v>
      </c>
      <c r="P56" s="264">
        <f t="shared" si="4"/>
        <v>0</v>
      </c>
      <c r="Q56" s="266">
        <f t="shared" si="5"/>
        <v>0</v>
      </c>
      <c r="R56" s="260" t="s">
        <v>523</v>
      </c>
    </row>
    <row r="57" spans="1:19" ht="20.25" customHeight="1" x14ac:dyDescent="0.25">
      <c r="A57" s="119">
        <v>2277</v>
      </c>
      <c r="B57" t="s">
        <v>255</v>
      </c>
      <c r="C57" s="120" t="s">
        <v>186</v>
      </c>
      <c r="D57" s="161">
        <v>111885.6700000002</v>
      </c>
      <c r="E57" s="161">
        <f>VLOOKUP(A57,[1]Working!$A$2:$V$218,22,FALSE)</f>
        <v>33587</v>
      </c>
      <c r="F57" s="161">
        <f t="shared" si="0"/>
        <v>-78298.670000000202</v>
      </c>
      <c r="G57" s="121">
        <v>0</v>
      </c>
      <c r="H57" s="121"/>
      <c r="I57" s="121">
        <v>800</v>
      </c>
      <c r="J57" s="121">
        <v>0</v>
      </c>
      <c r="K57" s="122">
        <f t="shared" si="7"/>
        <v>800</v>
      </c>
      <c r="L57" s="122">
        <f t="shared" si="1"/>
        <v>32787</v>
      </c>
      <c r="M57" s="121">
        <f>VLOOKUP(A57,'[2]Master List'!$B:$J,9,FALSE)-VLOOKUP(A57,'[2]Master List'!$B:$J,5,FALSE)</f>
        <v>554986.228</v>
      </c>
      <c r="N57" s="121">
        <f t="shared" si="2"/>
        <v>44399</v>
      </c>
      <c r="O57" s="121">
        <f t="shared" si="3"/>
        <v>44399</v>
      </c>
      <c r="P57" s="121">
        <f t="shared" si="4"/>
        <v>0</v>
      </c>
      <c r="Q57" s="123">
        <f t="shared" si="5"/>
        <v>0</v>
      </c>
      <c r="R57" s="119" t="str">
        <f t="shared" si="6"/>
        <v/>
      </c>
      <c r="S57" s="98"/>
    </row>
    <row r="58" spans="1:19" ht="20.25" customHeight="1" x14ac:dyDescent="0.25">
      <c r="A58" s="119">
        <v>2278</v>
      </c>
      <c r="B58" t="s">
        <v>256</v>
      </c>
      <c r="C58" s="120" t="s">
        <v>188</v>
      </c>
      <c r="D58" s="161">
        <v>-15460.090000000078</v>
      </c>
      <c r="E58" s="161">
        <f>VLOOKUP(A58,[1]Working!$A$2:$V$218,22,FALSE)</f>
        <v>-7883</v>
      </c>
      <c r="F58" s="161">
        <f t="shared" si="0"/>
        <v>7577.0900000000784</v>
      </c>
      <c r="G58" s="121">
        <v>0</v>
      </c>
      <c r="H58" s="121"/>
      <c r="I58" s="121">
        <v>0</v>
      </c>
      <c r="J58" s="121">
        <v>0</v>
      </c>
      <c r="K58" s="122">
        <f t="shared" si="7"/>
        <v>0</v>
      </c>
      <c r="L58" s="122">
        <f t="shared" si="1"/>
        <v>-7883</v>
      </c>
      <c r="M58" s="121">
        <f>VLOOKUP(A58,'[2]Master List'!$B:$J,9,FALSE)-VLOOKUP(A58,'[2]Master List'!$B:$J,5,FALSE)</f>
        <v>554644.38</v>
      </c>
      <c r="N58" s="121">
        <f t="shared" si="2"/>
        <v>44372</v>
      </c>
      <c r="O58" s="121">
        <f t="shared" si="3"/>
        <v>44372</v>
      </c>
      <c r="P58" s="121">
        <f t="shared" si="4"/>
        <v>0</v>
      </c>
      <c r="Q58" s="123">
        <f t="shared" si="5"/>
        <v>0</v>
      </c>
      <c r="R58" s="119" t="str">
        <f t="shared" si="6"/>
        <v/>
      </c>
      <c r="S58" s="98"/>
    </row>
    <row r="59" spans="1:19" ht="20.25" customHeight="1" x14ac:dyDescent="0.25">
      <c r="A59" s="119">
        <v>2281</v>
      </c>
      <c r="B59" t="s">
        <v>257</v>
      </c>
      <c r="C59" s="120" t="s">
        <v>185</v>
      </c>
      <c r="D59" s="161">
        <v>78207.590000000113</v>
      </c>
      <c r="E59" s="161">
        <f>VLOOKUP(A59,[1]Working!$A$2:$V$218,22,FALSE)</f>
        <v>100579</v>
      </c>
      <c r="F59" s="161">
        <f t="shared" si="0"/>
        <v>22371.409999999887</v>
      </c>
      <c r="G59" s="269">
        <v>8553</v>
      </c>
      <c r="H59" s="121"/>
      <c r="I59" s="121">
        <v>0</v>
      </c>
      <c r="J59" s="269">
        <v>51500</v>
      </c>
      <c r="K59" s="122">
        <f t="shared" si="7"/>
        <v>60053</v>
      </c>
      <c r="L59" s="122">
        <f t="shared" si="1"/>
        <v>40526</v>
      </c>
      <c r="M59" s="121">
        <f>VLOOKUP(A59,'[2]Master List'!$B:$J,9,FALSE)-VLOOKUP(A59,'[2]Master List'!$B:$J,5,FALSE)</f>
        <v>514709.93999999994</v>
      </c>
      <c r="N59" s="121">
        <f t="shared" si="2"/>
        <v>41177</v>
      </c>
      <c r="O59" s="121">
        <f t="shared" si="3"/>
        <v>41177</v>
      </c>
      <c r="P59" s="121">
        <f t="shared" si="4"/>
        <v>59402</v>
      </c>
      <c r="Q59" s="123">
        <f t="shared" si="5"/>
        <v>0</v>
      </c>
      <c r="R59" s="119" t="str">
        <f t="shared" si="6"/>
        <v/>
      </c>
      <c r="S59" s="98"/>
    </row>
    <row r="60" spans="1:19" ht="20.25" customHeight="1" x14ac:dyDescent="0.25">
      <c r="A60" s="119">
        <v>2291</v>
      </c>
      <c r="B60" t="s">
        <v>258</v>
      </c>
      <c r="C60" s="120" t="s">
        <v>185</v>
      </c>
      <c r="D60" s="161">
        <v>62336.230000000804</v>
      </c>
      <c r="E60" s="161">
        <f>VLOOKUP(A60,[1]Working!$A$2:$V$218,22,FALSE)</f>
        <v>205422</v>
      </c>
      <c r="F60" s="161">
        <f t="shared" si="0"/>
        <v>143085.7699999992</v>
      </c>
      <c r="G60" s="269">
        <v>97833</v>
      </c>
      <c r="H60" s="121"/>
      <c r="I60" s="121">
        <v>0</v>
      </c>
      <c r="J60" s="121">
        <v>0</v>
      </c>
      <c r="K60" s="122">
        <f t="shared" si="7"/>
        <v>97833</v>
      </c>
      <c r="L60" s="122">
        <f t="shared" si="1"/>
        <v>107589</v>
      </c>
      <c r="M60" s="121">
        <f>VLOOKUP(A60,'[2]Master List'!$B:$J,9,FALSE)-VLOOKUP(A60,'[2]Master List'!$B:$J,5,FALSE)</f>
        <v>2220703.46</v>
      </c>
      <c r="N60" s="121">
        <f t="shared" si="2"/>
        <v>177656</v>
      </c>
      <c r="O60" s="121">
        <f t="shared" si="3"/>
        <v>177656</v>
      </c>
      <c r="P60" s="121">
        <f t="shared" si="4"/>
        <v>27766</v>
      </c>
      <c r="Q60" s="123">
        <f t="shared" si="5"/>
        <v>0</v>
      </c>
      <c r="R60" s="119" t="str">
        <f t="shared" si="6"/>
        <v/>
      </c>
      <c r="S60" s="98"/>
    </row>
    <row r="61" spans="1:19" ht="20.25" customHeight="1" x14ac:dyDescent="0.25">
      <c r="A61" s="119">
        <v>2293</v>
      </c>
      <c r="B61" t="s">
        <v>259</v>
      </c>
      <c r="C61" s="120" t="s">
        <v>185</v>
      </c>
      <c r="D61" s="161">
        <v>30818.479999999952</v>
      </c>
      <c r="E61" s="161">
        <f>VLOOKUP(A61,[1]Working!$A$2:$V$218,22,FALSE)</f>
        <v>27749</v>
      </c>
      <c r="F61" s="161">
        <f t="shared" si="0"/>
        <v>-3069.4799999999523</v>
      </c>
      <c r="G61" s="269">
        <v>2634</v>
      </c>
      <c r="H61" s="121"/>
      <c r="I61" s="121">
        <v>0</v>
      </c>
      <c r="J61" s="121">
        <v>0</v>
      </c>
      <c r="K61" s="122">
        <f t="shared" si="7"/>
        <v>2634</v>
      </c>
      <c r="L61" s="122">
        <f t="shared" si="1"/>
        <v>25115</v>
      </c>
      <c r="M61" s="121">
        <f>VLOOKUP(A61,'[2]Master List'!$B:$J,9,FALSE)-VLOOKUP(A61,'[2]Master List'!$B:$J,5,FALSE)</f>
        <v>313935</v>
      </c>
      <c r="N61" s="121">
        <f t="shared" si="2"/>
        <v>25115</v>
      </c>
      <c r="O61" s="121">
        <f t="shared" si="3"/>
        <v>25115</v>
      </c>
      <c r="P61" s="121">
        <f t="shared" si="4"/>
        <v>2634</v>
      </c>
      <c r="Q61" s="123">
        <f t="shared" si="5"/>
        <v>0</v>
      </c>
      <c r="R61" s="119" t="str">
        <f t="shared" si="6"/>
        <v/>
      </c>
      <c r="S61" s="98"/>
    </row>
    <row r="62" spans="1:19" ht="20.25" customHeight="1" x14ac:dyDescent="0.25">
      <c r="A62" s="119">
        <v>2299</v>
      </c>
      <c r="B62" t="s">
        <v>260</v>
      </c>
      <c r="C62" s="120" t="s">
        <v>476</v>
      </c>
      <c r="D62" s="161">
        <v>15163.180000000018</v>
      </c>
      <c r="E62" s="161">
        <f>VLOOKUP(A62,[1]Working!$A$2:$V$218,22,FALSE)</f>
        <v>-55927</v>
      </c>
      <c r="F62" s="161">
        <f t="shared" si="0"/>
        <v>-71090.180000000022</v>
      </c>
      <c r="G62" s="121">
        <v>0</v>
      </c>
      <c r="H62" s="121"/>
      <c r="I62" s="121">
        <v>0</v>
      </c>
      <c r="J62" s="121">
        <v>0</v>
      </c>
      <c r="K62" s="122">
        <f t="shared" si="7"/>
        <v>0</v>
      </c>
      <c r="L62" s="122">
        <f t="shared" si="1"/>
        <v>-55927</v>
      </c>
      <c r="M62" s="121">
        <f>VLOOKUP(A62,'[2]Master List'!$B:$J,9,FALSE)-VLOOKUP(A62,'[2]Master List'!$B:$J,5,FALSE)</f>
        <v>1375011.6</v>
      </c>
      <c r="N62" s="121">
        <f t="shared" si="2"/>
        <v>110001</v>
      </c>
      <c r="O62" s="121">
        <f t="shared" si="3"/>
        <v>110001</v>
      </c>
      <c r="P62" s="121">
        <f t="shared" si="4"/>
        <v>0</v>
      </c>
      <c r="Q62" s="123">
        <f t="shared" si="5"/>
        <v>0</v>
      </c>
      <c r="R62" s="119" t="str">
        <f t="shared" si="6"/>
        <v/>
      </c>
      <c r="S62" s="119"/>
    </row>
    <row r="63" spans="1:19" ht="20.25" customHeight="1" x14ac:dyDescent="0.25">
      <c r="A63" s="119">
        <v>2323</v>
      </c>
      <c r="B63" t="s">
        <v>261</v>
      </c>
      <c r="C63" s="120" t="s">
        <v>186</v>
      </c>
      <c r="D63" s="161">
        <v>60530.139999999257</v>
      </c>
      <c r="E63" s="161">
        <f>VLOOKUP(A63,[1]Working!$A$2:$V$218,22,FALSE)</f>
        <v>63625</v>
      </c>
      <c r="F63" s="161">
        <f t="shared" si="0"/>
        <v>3094.8600000007427</v>
      </c>
      <c r="G63" s="121">
        <v>2476</v>
      </c>
      <c r="H63" s="121"/>
      <c r="I63" s="121">
        <v>0</v>
      </c>
      <c r="J63" s="121">
        <v>0</v>
      </c>
      <c r="K63" s="122">
        <f t="shared" ref="K63:K115" si="8">SUM(G63:J63)</f>
        <v>2476</v>
      </c>
      <c r="L63" s="122">
        <f t="shared" si="1"/>
        <v>61149</v>
      </c>
      <c r="M63" s="121">
        <f>VLOOKUP(A63,'[2]Master List'!$B:$J,9,FALSE)-VLOOKUP(A63,'[2]Master List'!$B:$J,5,FALSE)</f>
        <v>1124226.46</v>
      </c>
      <c r="N63" s="121">
        <f t="shared" si="2"/>
        <v>89938</v>
      </c>
      <c r="O63" s="121">
        <f t="shared" si="3"/>
        <v>89938</v>
      </c>
      <c r="P63" s="121">
        <f t="shared" si="4"/>
        <v>0</v>
      </c>
      <c r="Q63" s="123">
        <f t="shared" si="5"/>
        <v>0</v>
      </c>
      <c r="R63" s="119" t="str">
        <f t="shared" si="6"/>
        <v/>
      </c>
      <c r="S63" s="98"/>
    </row>
    <row r="64" spans="1:19" ht="20.25" customHeight="1" x14ac:dyDescent="0.25">
      <c r="A64" s="119">
        <v>2325</v>
      </c>
      <c r="B64" t="s">
        <v>262</v>
      </c>
      <c r="C64" s="120" t="s">
        <v>187</v>
      </c>
      <c r="D64" s="161">
        <v>71949.930000000124</v>
      </c>
      <c r="E64" s="161">
        <f>VLOOKUP(A64,[1]Working!$A$2:$V$218,22,FALSE)</f>
        <v>89591</v>
      </c>
      <c r="F64" s="161">
        <f t="shared" si="0"/>
        <v>17641.069999999876</v>
      </c>
      <c r="G64" s="121">
        <v>4046</v>
      </c>
      <c r="H64" s="121"/>
      <c r="I64" s="121">
        <v>0</v>
      </c>
      <c r="J64" s="121">
        <v>61053</v>
      </c>
      <c r="K64" s="122">
        <f t="shared" si="8"/>
        <v>65099</v>
      </c>
      <c r="L64" s="122">
        <f t="shared" si="1"/>
        <v>24492</v>
      </c>
      <c r="M64" s="121">
        <f>VLOOKUP(A64,'[2]Master List'!$B:$J,9,FALSE)-VLOOKUP(A64,'[2]Master List'!$B:$J,5,FALSE)</f>
        <v>393100.97</v>
      </c>
      <c r="N64" s="121">
        <f t="shared" si="2"/>
        <v>31448</v>
      </c>
      <c r="O64" s="121">
        <f t="shared" ref="O64:O116" si="9">ROUND(IF(N64=0,0,(IF(N64&lt;10000,10000,N64))),0)</f>
        <v>31448</v>
      </c>
      <c r="P64" s="121">
        <f t="shared" si="4"/>
        <v>58143</v>
      </c>
      <c r="Q64" s="123">
        <f t="shared" si="5"/>
        <v>0</v>
      </c>
      <c r="R64" s="119" t="str">
        <f t="shared" si="6"/>
        <v/>
      </c>
      <c r="S64" s="98"/>
    </row>
    <row r="65" spans="1:19" ht="20.25" customHeight="1" x14ac:dyDescent="0.25">
      <c r="A65" s="119">
        <v>2354</v>
      </c>
      <c r="B65" t="s">
        <v>263</v>
      </c>
      <c r="C65" s="120" t="s">
        <v>186</v>
      </c>
      <c r="D65" s="161">
        <v>-13105.970000000234</v>
      </c>
      <c r="E65" s="161">
        <f>VLOOKUP(A65,[1]Working!$A$2:$V$218,22,FALSE)</f>
        <v>17469</v>
      </c>
      <c r="F65" s="161">
        <f t="shared" si="0"/>
        <v>30574.970000000234</v>
      </c>
      <c r="G65" s="121">
        <v>0</v>
      </c>
      <c r="H65" s="121"/>
      <c r="I65" s="121">
        <v>0</v>
      </c>
      <c r="J65" s="121">
        <v>0</v>
      </c>
      <c r="K65" s="122">
        <f t="shared" si="8"/>
        <v>0</v>
      </c>
      <c r="L65" s="122">
        <f t="shared" si="1"/>
        <v>17469</v>
      </c>
      <c r="M65" s="121">
        <f>VLOOKUP(A65,'[2]Master List'!$B:$J,9,FALSE)-VLOOKUP(A65,'[2]Master List'!$B:$J,5,FALSE)</f>
        <v>1144737.68</v>
      </c>
      <c r="N65" s="121">
        <f t="shared" si="2"/>
        <v>91579</v>
      </c>
      <c r="O65" s="121">
        <f t="shared" si="9"/>
        <v>91579</v>
      </c>
      <c r="P65" s="121">
        <f t="shared" si="4"/>
        <v>0</v>
      </c>
      <c r="Q65" s="123">
        <f t="shared" si="5"/>
        <v>0</v>
      </c>
      <c r="R65" s="119" t="str">
        <f t="shared" si="6"/>
        <v/>
      </c>
      <c r="S65" s="98"/>
    </row>
    <row r="66" spans="1:19" s="267" customFormat="1" ht="20.25" customHeight="1" x14ac:dyDescent="0.25">
      <c r="A66" s="260">
        <v>2360</v>
      </c>
      <c r="B66" s="261" t="s">
        <v>264</v>
      </c>
      <c r="C66" s="262" t="s">
        <v>186</v>
      </c>
      <c r="D66" s="263">
        <v>38472.559999999889</v>
      </c>
      <c r="E66" s="263">
        <f>VLOOKUP(A66,[1]Working!$A$2:$V$218,22,FALSE)</f>
        <v>51636</v>
      </c>
      <c r="F66" s="263">
        <f t="shared" si="0"/>
        <v>13163.440000000111</v>
      </c>
      <c r="G66" s="264"/>
      <c r="H66" s="264"/>
      <c r="I66" s="264"/>
      <c r="J66" s="264"/>
      <c r="K66" s="265">
        <f t="shared" si="8"/>
        <v>0</v>
      </c>
      <c r="L66" s="265">
        <f t="shared" si="1"/>
        <v>51636</v>
      </c>
      <c r="M66" s="264">
        <f>VLOOKUP(A66,'[2]Master List'!$B:$J,9,FALSE)-VLOOKUP(A66,'[2]Master List'!$B:$J,5,FALSE)</f>
        <v>702357.46</v>
      </c>
      <c r="N66" s="264">
        <f t="shared" si="2"/>
        <v>56189</v>
      </c>
      <c r="O66" s="264">
        <f t="shared" si="9"/>
        <v>56189</v>
      </c>
      <c r="P66" s="264">
        <f t="shared" si="4"/>
        <v>0</v>
      </c>
      <c r="Q66" s="266">
        <f t="shared" si="5"/>
        <v>0</v>
      </c>
      <c r="R66" s="260" t="s">
        <v>522</v>
      </c>
    </row>
    <row r="67" spans="1:19" ht="20.25" customHeight="1" x14ac:dyDescent="0.25">
      <c r="A67" s="119">
        <v>2370</v>
      </c>
      <c r="B67" t="s">
        <v>265</v>
      </c>
      <c r="C67" s="120" t="s">
        <v>186</v>
      </c>
      <c r="D67" s="161">
        <v>36555.109999999506</v>
      </c>
      <c r="E67" s="161">
        <f>VLOOKUP(A67,[1]Working!$A$2:$V$218,22,FALSE)</f>
        <v>17384</v>
      </c>
      <c r="F67" s="161">
        <f t="shared" si="0"/>
        <v>-19171.109999999506</v>
      </c>
      <c r="G67" s="121">
        <v>0</v>
      </c>
      <c r="H67" s="121"/>
      <c r="I67" s="121">
        <v>0</v>
      </c>
      <c r="J67" s="121">
        <v>3000</v>
      </c>
      <c r="K67" s="122">
        <f t="shared" si="8"/>
        <v>3000</v>
      </c>
      <c r="L67" s="122">
        <f t="shared" si="1"/>
        <v>14384</v>
      </c>
      <c r="M67" s="121">
        <f>VLOOKUP(A67,'[2]Master List'!$B:$J,9,FALSE)-VLOOKUP(A67,'[2]Master List'!$B:$J,5,FALSE)</f>
        <v>639046</v>
      </c>
      <c r="N67" s="121">
        <f t="shared" si="2"/>
        <v>51124</v>
      </c>
      <c r="O67" s="121">
        <f t="shared" si="9"/>
        <v>51124</v>
      </c>
      <c r="P67" s="121">
        <f t="shared" si="4"/>
        <v>0</v>
      </c>
      <c r="Q67" s="123">
        <f t="shared" si="5"/>
        <v>0</v>
      </c>
      <c r="R67" s="119" t="str">
        <f t="shared" si="6"/>
        <v/>
      </c>
      <c r="S67" s="98"/>
    </row>
    <row r="68" spans="1:19" ht="20.25" customHeight="1" x14ac:dyDescent="0.25">
      <c r="A68" s="119">
        <v>2372</v>
      </c>
      <c r="B68" t="s">
        <v>266</v>
      </c>
      <c r="C68" s="120" t="s">
        <v>188</v>
      </c>
      <c r="D68" s="161">
        <v>37441.989999999918</v>
      </c>
      <c r="E68" s="161">
        <f>VLOOKUP(A68,[1]Working!$A$2:$V$218,22,FALSE)</f>
        <v>41719</v>
      </c>
      <c r="F68" s="161">
        <f t="shared" si="0"/>
        <v>4277.0100000000821</v>
      </c>
      <c r="G68" s="269">
        <v>1460</v>
      </c>
      <c r="H68" s="121"/>
      <c r="I68" s="121">
        <v>0</v>
      </c>
      <c r="J68" s="269">
        <v>13495</v>
      </c>
      <c r="K68" s="122">
        <f t="shared" si="8"/>
        <v>14955</v>
      </c>
      <c r="L68" s="122">
        <f t="shared" si="1"/>
        <v>26764</v>
      </c>
      <c r="M68" s="121">
        <f>VLOOKUP(A68,'[2]Master List'!$B:$J,9,FALSE)-VLOOKUP(A68,'[2]Master List'!$B:$J,5,FALSE)</f>
        <v>362649</v>
      </c>
      <c r="N68" s="121">
        <f t="shared" si="2"/>
        <v>29012</v>
      </c>
      <c r="O68" s="121">
        <f t="shared" si="9"/>
        <v>29012</v>
      </c>
      <c r="P68" s="121">
        <f t="shared" si="4"/>
        <v>12707</v>
      </c>
      <c r="Q68" s="123">
        <f t="shared" si="5"/>
        <v>0</v>
      </c>
      <c r="R68" s="119" t="str">
        <f t="shared" si="6"/>
        <v/>
      </c>
      <c r="S68" s="98"/>
    </row>
    <row r="69" spans="1:19" ht="20.25" customHeight="1" x14ac:dyDescent="0.25">
      <c r="A69" s="119">
        <v>2397</v>
      </c>
      <c r="B69" t="s">
        <v>267</v>
      </c>
      <c r="C69" s="120" t="s">
        <v>187</v>
      </c>
      <c r="D69" s="161">
        <v>166363.53999999972</v>
      </c>
      <c r="E69" s="161">
        <f>VLOOKUP(A69,[1]Working!$A$2:$V$218,22,FALSE)</f>
        <v>257701</v>
      </c>
      <c r="F69" s="161">
        <f t="shared" si="0"/>
        <v>91337.460000000283</v>
      </c>
      <c r="G69" s="121">
        <v>16605</v>
      </c>
      <c r="H69" s="121"/>
      <c r="I69" s="121">
        <v>0</v>
      </c>
      <c r="J69" s="121">
        <v>116678</v>
      </c>
      <c r="K69" s="122">
        <f t="shared" si="8"/>
        <v>133283</v>
      </c>
      <c r="L69" s="122">
        <f t="shared" si="1"/>
        <v>124418</v>
      </c>
      <c r="M69" s="121">
        <f>VLOOKUP(A69,'[2]Master List'!$B:$J,9,FALSE)-VLOOKUP(A69,'[2]Master List'!$B:$J,5,FALSE)</f>
        <v>1638575.44</v>
      </c>
      <c r="N69" s="121">
        <f t="shared" ref="N69:N121" si="10">ROUND(M69*8%,0)</f>
        <v>131086</v>
      </c>
      <c r="O69" s="121">
        <f t="shared" si="9"/>
        <v>131086</v>
      </c>
      <c r="P69" s="121">
        <f t="shared" si="4"/>
        <v>126615</v>
      </c>
      <c r="Q69" s="123">
        <f t="shared" si="5"/>
        <v>0</v>
      </c>
      <c r="R69" s="119" t="str">
        <f t="shared" ref="R69:R120" si="11">IF(Q69&gt;0,"Above limit","")</f>
        <v/>
      </c>
      <c r="S69" s="98"/>
    </row>
    <row r="70" spans="1:19" ht="20.25" customHeight="1" x14ac:dyDescent="0.25">
      <c r="A70" s="119">
        <v>2407</v>
      </c>
      <c r="B70" t="s">
        <v>268</v>
      </c>
      <c r="C70" s="120" t="s">
        <v>187</v>
      </c>
      <c r="D70" s="161">
        <v>25476.72999999969</v>
      </c>
      <c r="E70" s="161">
        <f>VLOOKUP(A70,[1]Working!$A$2:$V$218,22,FALSE)</f>
        <v>51377</v>
      </c>
      <c r="F70" s="161">
        <f t="shared" ref="F70:F121" si="12">E70-D70</f>
        <v>25900.27000000031</v>
      </c>
      <c r="G70" s="121">
        <v>0</v>
      </c>
      <c r="H70" s="121"/>
      <c r="I70" s="121">
        <v>0</v>
      </c>
      <c r="J70" s="121">
        <v>0</v>
      </c>
      <c r="K70" s="122">
        <f t="shared" si="8"/>
        <v>0</v>
      </c>
      <c r="L70" s="122">
        <f t="shared" ref="L70:L121" si="13">E70-K70</f>
        <v>51377</v>
      </c>
      <c r="M70" s="121">
        <f>VLOOKUP(A70,'[2]Master List'!$B:$J,9,FALSE)-VLOOKUP(A70,'[2]Master List'!$B:$J,5,FALSE)</f>
        <v>1057504.57</v>
      </c>
      <c r="N70" s="121">
        <f t="shared" si="10"/>
        <v>84600</v>
      </c>
      <c r="O70" s="121">
        <f t="shared" si="9"/>
        <v>84600</v>
      </c>
      <c r="P70" s="121">
        <f t="shared" ref="P70:P121" si="14">IF(E70&gt;O70,E70-O70,0)</f>
        <v>0</v>
      </c>
      <c r="Q70" s="123">
        <f t="shared" si="5"/>
        <v>0</v>
      </c>
      <c r="R70" s="119" t="str">
        <f t="shared" si="11"/>
        <v/>
      </c>
      <c r="S70" s="98"/>
    </row>
    <row r="71" spans="1:19" ht="20.25" customHeight="1" x14ac:dyDescent="0.25">
      <c r="A71" s="119">
        <v>2415</v>
      </c>
      <c r="B71" t="s">
        <v>269</v>
      </c>
      <c r="C71" s="120" t="s">
        <v>187</v>
      </c>
      <c r="D71" s="161">
        <v>72722.249999998865</v>
      </c>
      <c r="E71" s="161">
        <f>VLOOKUP(A71,[1]Working!$A$2:$V$218,22,FALSE)</f>
        <v>65652</v>
      </c>
      <c r="F71" s="161">
        <f t="shared" si="12"/>
        <v>-7070.249999998865</v>
      </c>
      <c r="G71" s="121">
        <v>0</v>
      </c>
      <c r="H71" s="121"/>
      <c r="I71" s="121">
        <v>0</v>
      </c>
      <c r="J71" s="121">
        <v>0</v>
      </c>
      <c r="K71" s="122">
        <f t="shared" si="8"/>
        <v>0</v>
      </c>
      <c r="L71" s="122">
        <f t="shared" si="13"/>
        <v>65652</v>
      </c>
      <c r="M71" s="121">
        <f>VLOOKUP(A71,'[2]Master List'!$B:$J,9,FALSE)-VLOOKUP(A71,'[2]Master List'!$B:$J,5,FALSE)</f>
        <v>1753576.94</v>
      </c>
      <c r="N71" s="121">
        <f t="shared" si="10"/>
        <v>140286</v>
      </c>
      <c r="O71" s="121">
        <f t="shared" si="9"/>
        <v>140286</v>
      </c>
      <c r="P71" s="121">
        <f t="shared" si="14"/>
        <v>0</v>
      </c>
      <c r="Q71" s="123">
        <f t="shared" ref="Q71:Q121" si="15">ROUND(IF(L71&gt;O71,L71-O71,0),0)</f>
        <v>0</v>
      </c>
      <c r="R71" s="119" t="str">
        <f t="shared" si="11"/>
        <v/>
      </c>
      <c r="S71" s="98"/>
    </row>
    <row r="72" spans="1:19" ht="20.25" customHeight="1" x14ac:dyDescent="0.25">
      <c r="A72" s="119">
        <v>2525</v>
      </c>
      <c r="B72" t="s">
        <v>270</v>
      </c>
      <c r="C72" s="120" t="s">
        <v>185</v>
      </c>
      <c r="D72" s="161">
        <v>-19461.639999999978</v>
      </c>
      <c r="E72" s="161">
        <f>VLOOKUP(A72,[1]Working!$A$2:$V$218,22,FALSE)</f>
        <v>-1899</v>
      </c>
      <c r="F72" s="161">
        <f t="shared" si="12"/>
        <v>17562.639999999978</v>
      </c>
      <c r="G72" s="269">
        <v>699</v>
      </c>
      <c r="H72" s="121"/>
      <c r="I72" s="121">
        <v>0</v>
      </c>
      <c r="J72" s="121">
        <v>0</v>
      </c>
      <c r="K72" s="122">
        <f t="shared" si="8"/>
        <v>699</v>
      </c>
      <c r="L72" s="122">
        <f t="shared" si="13"/>
        <v>-2598</v>
      </c>
      <c r="M72" s="121">
        <f>VLOOKUP(A72,'[2]Master List'!$B:$J,9,FALSE)-VLOOKUP(A72,'[2]Master List'!$B:$J,5,FALSE)</f>
        <v>431036.41</v>
      </c>
      <c r="N72" s="121">
        <f t="shared" si="10"/>
        <v>34483</v>
      </c>
      <c r="O72" s="121">
        <f t="shared" si="9"/>
        <v>34483</v>
      </c>
      <c r="P72" s="121">
        <f t="shared" si="14"/>
        <v>0</v>
      </c>
      <c r="Q72" s="123">
        <f t="shared" si="15"/>
        <v>0</v>
      </c>
      <c r="R72" s="119" t="str">
        <f t="shared" si="11"/>
        <v/>
      </c>
      <c r="S72" s="98"/>
    </row>
    <row r="73" spans="1:19" ht="20.25" customHeight="1" x14ac:dyDescent="0.25">
      <c r="A73" s="119">
        <v>2526</v>
      </c>
      <c r="B73" t="s">
        <v>271</v>
      </c>
      <c r="C73" s="120" t="s">
        <v>187</v>
      </c>
      <c r="D73" s="161">
        <v>-15752.690000000503</v>
      </c>
      <c r="E73" s="161">
        <f>VLOOKUP(A73,[1]Working!$A$2:$V$218,22,FALSE)</f>
        <v>-1342</v>
      </c>
      <c r="F73" s="161">
        <f t="shared" si="12"/>
        <v>14410.690000000503</v>
      </c>
      <c r="G73" s="121">
        <v>0</v>
      </c>
      <c r="H73" s="121"/>
      <c r="I73" s="121">
        <v>0</v>
      </c>
      <c r="J73" s="121">
        <v>0</v>
      </c>
      <c r="K73" s="122">
        <f t="shared" si="8"/>
        <v>0</v>
      </c>
      <c r="L73" s="122">
        <f t="shared" si="13"/>
        <v>-1342</v>
      </c>
      <c r="M73" s="121">
        <f>VLOOKUP(A73,'[2]Master List'!$B:$J,9,FALSE)-VLOOKUP(A73,'[2]Master List'!$B:$J,5,FALSE)</f>
        <v>1461835.35</v>
      </c>
      <c r="N73" s="121">
        <f t="shared" si="10"/>
        <v>116947</v>
      </c>
      <c r="O73" s="121">
        <f t="shared" si="9"/>
        <v>116947</v>
      </c>
      <c r="P73" s="121">
        <f t="shared" si="14"/>
        <v>0</v>
      </c>
      <c r="Q73" s="123">
        <f t="shared" si="15"/>
        <v>0</v>
      </c>
      <c r="R73" s="119" t="str">
        <f t="shared" si="11"/>
        <v/>
      </c>
      <c r="S73" s="98"/>
    </row>
    <row r="74" spans="1:19" ht="20.25" customHeight="1" x14ac:dyDescent="0.25">
      <c r="A74" s="119">
        <v>2527</v>
      </c>
      <c r="B74" t="s">
        <v>341</v>
      </c>
      <c r="C74" s="120" t="s">
        <v>188</v>
      </c>
      <c r="D74" s="161">
        <v>123547.04999999973</v>
      </c>
      <c r="E74" s="161">
        <f>VLOOKUP(A74,[1]Working!$A$2:$V$218,22,FALSE)</f>
        <v>159980</v>
      </c>
      <c r="F74" s="161">
        <f t="shared" si="12"/>
        <v>36432.950000000274</v>
      </c>
      <c r="G74" s="269">
        <v>42032</v>
      </c>
      <c r="H74" s="121"/>
      <c r="I74" s="121">
        <v>0</v>
      </c>
      <c r="J74" s="121">
        <v>0</v>
      </c>
      <c r="K74" s="122">
        <f t="shared" si="8"/>
        <v>42032</v>
      </c>
      <c r="L74" s="122">
        <f t="shared" si="13"/>
        <v>117948</v>
      </c>
      <c r="M74" s="121">
        <f>VLOOKUP(A74,'[2]Master List'!$B:$J,9,FALSE)-VLOOKUP(A74,'[2]Master List'!$B:$J,5,FALSE)</f>
        <v>1491675.48</v>
      </c>
      <c r="N74" s="121">
        <f t="shared" si="10"/>
        <v>119334</v>
      </c>
      <c r="O74" s="121">
        <f t="shared" si="9"/>
        <v>119334</v>
      </c>
      <c r="P74" s="121">
        <f t="shared" si="14"/>
        <v>40646</v>
      </c>
      <c r="Q74" s="123">
        <f t="shared" si="15"/>
        <v>0</v>
      </c>
      <c r="R74" s="119" t="str">
        <f t="shared" si="11"/>
        <v/>
      </c>
      <c r="S74" s="98"/>
    </row>
    <row r="75" spans="1:19" ht="20.25" customHeight="1" x14ac:dyDescent="0.25">
      <c r="A75" s="119">
        <v>2529</v>
      </c>
      <c r="B75" t="s">
        <v>272</v>
      </c>
      <c r="C75" s="120" t="s">
        <v>188</v>
      </c>
      <c r="D75" s="161">
        <v>368095.64999999909</v>
      </c>
      <c r="E75" s="161">
        <f>VLOOKUP(A75,[1]Working!$A$2:$V$218,22,FALSE)</f>
        <v>357414</v>
      </c>
      <c r="F75" s="161">
        <f t="shared" si="12"/>
        <v>-10681.649999999092</v>
      </c>
      <c r="G75" s="269">
        <v>3525</v>
      </c>
      <c r="H75" s="121"/>
      <c r="I75" s="121">
        <v>0</v>
      </c>
      <c r="J75" s="269">
        <v>218187</v>
      </c>
      <c r="K75" s="122">
        <f t="shared" si="8"/>
        <v>221712</v>
      </c>
      <c r="L75" s="122">
        <f t="shared" si="13"/>
        <v>135702</v>
      </c>
      <c r="M75" s="121">
        <f>VLOOKUP(A75,'[2]Master List'!$B:$J,9,FALSE)-VLOOKUP(A75,'[2]Master List'!$B:$J,5,FALSE)</f>
        <v>1697130.19</v>
      </c>
      <c r="N75" s="121">
        <f t="shared" si="10"/>
        <v>135770</v>
      </c>
      <c r="O75" s="121">
        <f t="shared" si="9"/>
        <v>135770</v>
      </c>
      <c r="P75" s="121">
        <f t="shared" si="14"/>
        <v>221644</v>
      </c>
      <c r="Q75" s="123">
        <f t="shared" si="15"/>
        <v>0</v>
      </c>
      <c r="R75" s="119" t="str">
        <f t="shared" si="11"/>
        <v/>
      </c>
      <c r="S75" s="98"/>
    </row>
    <row r="76" spans="1:19" ht="20.25" customHeight="1" x14ac:dyDescent="0.25">
      <c r="A76" s="119">
        <v>2530</v>
      </c>
      <c r="B76" t="s">
        <v>273</v>
      </c>
      <c r="C76" s="120" t="s">
        <v>188</v>
      </c>
      <c r="D76" s="161">
        <v>18344</v>
      </c>
      <c r="E76" s="161">
        <f>VLOOKUP(A76,[1]Working!$A$2:$V$218,22,FALSE)</f>
        <v>37681</v>
      </c>
      <c r="F76" s="161">
        <f t="shared" si="12"/>
        <v>19337</v>
      </c>
      <c r="G76" s="269">
        <v>37000</v>
      </c>
      <c r="H76" s="121"/>
      <c r="I76" s="121">
        <v>0</v>
      </c>
      <c r="J76" s="269">
        <v>681</v>
      </c>
      <c r="K76" s="122">
        <f t="shared" si="8"/>
        <v>37681</v>
      </c>
      <c r="L76" s="235">
        <f t="shared" si="13"/>
        <v>0</v>
      </c>
      <c r="M76" s="121">
        <f>VLOOKUP(A76,'[2]Master List'!$B:$J,9,FALSE)-VLOOKUP(A76,'[2]Master List'!$B:$J,5,FALSE)</f>
        <v>1126285.95</v>
      </c>
      <c r="N76" s="121">
        <f t="shared" si="10"/>
        <v>90103</v>
      </c>
      <c r="O76" s="121">
        <f t="shared" si="9"/>
        <v>90103</v>
      </c>
      <c r="P76" s="121">
        <f t="shared" si="14"/>
        <v>0</v>
      </c>
      <c r="Q76" s="123">
        <f t="shared" si="15"/>
        <v>0</v>
      </c>
      <c r="R76" s="119" t="str">
        <f t="shared" si="11"/>
        <v/>
      </c>
      <c r="S76" s="98"/>
    </row>
    <row r="77" spans="1:19" ht="20.25" customHeight="1" x14ac:dyDescent="0.25">
      <c r="A77" s="119">
        <v>2531</v>
      </c>
      <c r="B77" t="s">
        <v>274</v>
      </c>
      <c r="C77" s="120" t="s">
        <v>185</v>
      </c>
      <c r="D77" s="161">
        <v>30660.580000000948</v>
      </c>
      <c r="E77" s="161">
        <f>VLOOKUP(A77,[1]Working!$A$2:$V$218,22,FALSE)</f>
        <v>80716</v>
      </c>
      <c r="F77" s="161">
        <f t="shared" si="12"/>
        <v>50055.419999999052</v>
      </c>
      <c r="G77" s="121">
        <v>0</v>
      </c>
      <c r="H77" s="121"/>
      <c r="I77" s="121">
        <v>0</v>
      </c>
      <c r="J77" s="269">
        <v>28500</v>
      </c>
      <c r="K77" s="122">
        <f t="shared" si="8"/>
        <v>28500</v>
      </c>
      <c r="L77" s="122">
        <f t="shared" si="13"/>
        <v>52216</v>
      </c>
      <c r="M77" s="121">
        <f>VLOOKUP(A77,'[2]Master List'!$B:$J,9,FALSE)-VLOOKUP(A77,'[2]Master List'!$B:$J,5,FALSE)</f>
        <v>2812960.3259999999</v>
      </c>
      <c r="N77" s="121">
        <f t="shared" si="10"/>
        <v>225037</v>
      </c>
      <c r="O77" s="121">
        <f t="shared" si="9"/>
        <v>225037</v>
      </c>
      <c r="P77" s="121">
        <f t="shared" si="14"/>
        <v>0</v>
      </c>
      <c r="Q77" s="123">
        <f t="shared" si="15"/>
        <v>0</v>
      </c>
      <c r="R77" s="119" t="str">
        <f t="shared" si="11"/>
        <v/>
      </c>
      <c r="S77" s="98"/>
    </row>
    <row r="78" spans="1:19" ht="20.25" customHeight="1" x14ac:dyDescent="0.25">
      <c r="A78" s="119">
        <v>3001</v>
      </c>
      <c r="B78" t="s">
        <v>275</v>
      </c>
      <c r="C78" s="120" t="s">
        <v>186</v>
      </c>
      <c r="D78" s="161">
        <v>12949.159999999918</v>
      </c>
      <c r="E78" s="161">
        <f>VLOOKUP(A78,[1]Working!$A$2:$V$218,22,FALSE)</f>
        <v>14478</v>
      </c>
      <c r="F78" s="161">
        <f t="shared" si="12"/>
        <v>1528.840000000082</v>
      </c>
      <c r="G78" s="121">
        <v>747</v>
      </c>
      <c r="H78" s="121"/>
      <c r="I78" s="121">
        <v>1500</v>
      </c>
      <c r="J78" s="121">
        <v>0</v>
      </c>
      <c r="K78" s="122">
        <f t="shared" si="8"/>
        <v>2247</v>
      </c>
      <c r="L78" s="122">
        <f t="shared" si="13"/>
        <v>12231</v>
      </c>
      <c r="M78" s="121">
        <f>VLOOKUP(A78,'[2]Master List'!$B:$J,9,FALSE)-VLOOKUP(A78,'[2]Master List'!$B:$J,5,FALSE)</f>
        <v>153817</v>
      </c>
      <c r="N78" s="121">
        <f t="shared" si="10"/>
        <v>12305</v>
      </c>
      <c r="O78" s="121">
        <f t="shared" si="9"/>
        <v>12305</v>
      </c>
      <c r="P78" s="121">
        <f t="shared" si="14"/>
        <v>2173</v>
      </c>
      <c r="Q78" s="123">
        <f t="shared" si="15"/>
        <v>0</v>
      </c>
      <c r="R78" s="119" t="str">
        <f t="shared" si="11"/>
        <v/>
      </c>
      <c r="S78" s="98"/>
    </row>
    <row r="79" spans="1:19" ht="20.25" customHeight="1" x14ac:dyDescent="0.25">
      <c r="A79" s="119">
        <v>3046</v>
      </c>
      <c r="B79" t="s">
        <v>276</v>
      </c>
      <c r="C79" s="120" t="s">
        <v>188</v>
      </c>
      <c r="D79" s="161">
        <v>12990.14999999998</v>
      </c>
      <c r="E79" s="161">
        <f>VLOOKUP(A79,[1]Working!$A$2:$V$218,22,FALSE)</f>
        <v>18256</v>
      </c>
      <c r="F79" s="161">
        <f t="shared" si="12"/>
        <v>5265.8500000000204</v>
      </c>
      <c r="G79" s="269">
        <v>6678</v>
      </c>
      <c r="H79" s="121"/>
      <c r="I79" s="121">
        <v>0</v>
      </c>
      <c r="J79" s="121">
        <v>0</v>
      </c>
      <c r="K79" s="122">
        <f>SUM(G79:J79)</f>
        <v>6678</v>
      </c>
      <c r="L79" s="122">
        <f t="shared" si="13"/>
        <v>11578</v>
      </c>
      <c r="M79" s="121">
        <f>VLOOKUP(A79,'[2]Master List'!$B:$J,9,FALSE)-VLOOKUP(A79,'[2]Master List'!$B:$J,5,FALSE)</f>
        <v>484359.5</v>
      </c>
      <c r="N79" s="121">
        <f t="shared" si="10"/>
        <v>38749</v>
      </c>
      <c r="O79" s="121">
        <f t="shared" si="9"/>
        <v>38749</v>
      </c>
      <c r="P79" s="121">
        <f t="shared" si="14"/>
        <v>0</v>
      </c>
      <c r="Q79" s="123">
        <f t="shared" si="15"/>
        <v>0</v>
      </c>
      <c r="R79" s="119" t="str">
        <f t="shared" si="11"/>
        <v/>
      </c>
      <c r="S79" s="98"/>
    </row>
    <row r="80" spans="1:19" ht="20.25" customHeight="1" x14ac:dyDescent="0.25">
      <c r="A80" s="119">
        <v>3065</v>
      </c>
      <c r="B80" t="s">
        <v>277</v>
      </c>
      <c r="C80" s="120" t="s">
        <v>476</v>
      </c>
      <c r="D80" s="161">
        <v>16398.719999999907</v>
      </c>
      <c r="E80" s="161">
        <f>VLOOKUP(A80,[1]Working!$A$2:$V$218,22,FALSE)</f>
        <v>794</v>
      </c>
      <c r="F80" s="161">
        <f t="shared" si="12"/>
        <v>-15604.719999999907</v>
      </c>
      <c r="G80" s="121">
        <v>0</v>
      </c>
      <c r="H80" s="121"/>
      <c r="I80" s="121">
        <v>0</v>
      </c>
      <c r="J80" s="121">
        <v>0</v>
      </c>
      <c r="K80" s="122">
        <f t="shared" si="8"/>
        <v>0</v>
      </c>
      <c r="L80" s="122">
        <f t="shared" si="13"/>
        <v>794</v>
      </c>
      <c r="M80" s="121">
        <f>VLOOKUP(A80,'[2]Master List'!$B:$J,9,FALSE)-VLOOKUP(A80,'[2]Master List'!$B:$J,5,FALSE)</f>
        <v>215670</v>
      </c>
      <c r="N80" s="121">
        <f t="shared" si="10"/>
        <v>17254</v>
      </c>
      <c r="O80" s="121">
        <f t="shared" si="9"/>
        <v>17254</v>
      </c>
      <c r="P80" s="121">
        <f t="shared" si="14"/>
        <v>0</v>
      </c>
      <c r="Q80" s="123">
        <f t="shared" si="15"/>
        <v>0</v>
      </c>
      <c r="R80" s="119" t="str">
        <f t="shared" si="11"/>
        <v/>
      </c>
      <c r="S80" s="98"/>
    </row>
    <row r="81" spans="1:19" ht="20.25" customHeight="1" x14ac:dyDescent="0.25">
      <c r="A81" s="119">
        <v>3095</v>
      </c>
      <c r="B81" t="s">
        <v>278</v>
      </c>
      <c r="C81" s="120" t="s">
        <v>185</v>
      </c>
      <c r="D81" s="161">
        <v>35188.320000000138</v>
      </c>
      <c r="E81" s="161">
        <f>VLOOKUP(A81,[1]Working!$A$2:$V$218,22,FALSE)</f>
        <v>36258</v>
      </c>
      <c r="F81" s="161">
        <f t="shared" si="12"/>
        <v>1069.679999999862</v>
      </c>
      <c r="G81" s="121">
        <v>0</v>
      </c>
      <c r="H81" s="121"/>
      <c r="I81" s="121">
        <v>3080</v>
      </c>
      <c r="J81" s="121">
        <v>10510</v>
      </c>
      <c r="K81" s="122">
        <f t="shared" si="8"/>
        <v>13590</v>
      </c>
      <c r="L81" s="122">
        <f t="shared" si="13"/>
        <v>22668</v>
      </c>
      <c r="M81" s="121">
        <f>VLOOKUP(A81,'[2]Master List'!$B:$J,9,FALSE)-VLOOKUP(A81,'[2]Master List'!$B:$J,5,FALSE)</f>
        <v>290216.94</v>
      </c>
      <c r="N81" s="121">
        <f t="shared" si="10"/>
        <v>23217</v>
      </c>
      <c r="O81" s="121">
        <f t="shared" si="9"/>
        <v>23217</v>
      </c>
      <c r="P81" s="121">
        <f t="shared" si="14"/>
        <v>13041</v>
      </c>
      <c r="Q81" s="123">
        <f t="shared" si="15"/>
        <v>0</v>
      </c>
      <c r="R81" s="119" t="str">
        <f t="shared" si="11"/>
        <v/>
      </c>
      <c r="S81" s="98"/>
    </row>
    <row r="82" spans="1:19" s="267" customFormat="1" ht="20.25" customHeight="1" x14ac:dyDescent="0.25">
      <c r="A82" s="260">
        <v>3129</v>
      </c>
      <c r="B82" s="261" t="s">
        <v>377</v>
      </c>
      <c r="C82" s="262" t="s">
        <v>184</v>
      </c>
      <c r="D82" s="263">
        <v>17727.12000000025</v>
      </c>
      <c r="E82" s="263">
        <f>VLOOKUP(A82,[1]Working!$A$2:$V$218,22,FALSE)</f>
        <v>-621</v>
      </c>
      <c r="F82" s="263">
        <f t="shared" si="12"/>
        <v>-18348.12000000025</v>
      </c>
      <c r="G82" s="264"/>
      <c r="H82" s="264"/>
      <c r="I82" s="264"/>
      <c r="J82" s="264"/>
      <c r="K82" s="265">
        <f t="shared" si="8"/>
        <v>0</v>
      </c>
      <c r="L82" s="265">
        <f t="shared" si="13"/>
        <v>-621</v>
      </c>
      <c r="M82" s="264">
        <f>VLOOKUP(A82,'[2]Master List'!$B:$J,9,FALSE)-VLOOKUP(A82,'[2]Master List'!$B:$J,5,FALSE)</f>
        <v>566715.01</v>
      </c>
      <c r="N82" s="264">
        <f t="shared" si="10"/>
        <v>45337</v>
      </c>
      <c r="O82" s="264">
        <f t="shared" si="9"/>
        <v>45337</v>
      </c>
      <c r="P82" s="264">
        <f t="shared" si="14"/>
        <v>0</v>
      </c>
      <c r="Q82" s="266">
        <f t="shared" si="15"/>
        <v>0</v>
      </c>
      <c r="R82" s="260" t="s">
        <v>523</v>
      </c>
    </row>
    <row r="83" spans="1:19" ht="20.25" customHeight="1" x14ac:dyDescent="0.25">
      <c r="A83" s="119">
        <v>3133</v>
      </c>
      <c r="B83" t="s">
        <v>279</v>
      </c>
      <c r="C83" s="120" t="s">
        <v>187</v>
      </c>
      <c r="D83" s="161">
        <v>8597.210000000181</v>
      </c>
      <c r="E83" s="161">
        <f>VLOOKUP(A83,[1]Working!$A$2:$V$218,22,FALSE)</f>
        <v>-20259</v>
      </c>
      <c r="F83" s="161">
        <f t="shared" si="12"/>
        <v>-28856.210000000181</v>
      </c>
      <c r="G83" s="121">
        <v>0</v>
      </c>
      <c r="H83" s="121"/>
      <c r="I83" s="121">
        <v>0</v>
      </c>
      <c r="J83" s="121">
        <v>0</v>
      </c>
      <c r="K83" s="122">
        <f t="shared" si="8"/>
        <v>0</v>
      </c>
      <c r="L83" s="122">
        <f t="shared" si="13"/>
        <v>-20259</v>
      </c>
      <c r="M83" s="121">
        <f>VLOOKUP(A83,'[2]Master List'!$B:$J,9,FALSE)-VLOOKUP(A83,'[2]Master List'!$B:$J,5,FALSE)</f>
        <v>586571.23</v>
      </c>
      <c r="N83" s="121">
        <f t="shared" si="10"/>
        <v>46926</v>
      </c>
      <c r="O83" s="121">
        <f t="shared" si="9"/>
        <v>46926</v>
      </c>
      <c r="P83" s="121">
        <f t="shared" si="14"/>
        <v>0</v>
      </c>
      <c r="Q83" s="123">
        <f t="shared" si="15"/>
        <v>0</v>
      </c>
      <c r="R83" s="119" t="str">
        <f t="shared" si="11"/>
        <v/>
      </c>
      <c r="S83" s="98"/>
    </row>
    <row r="84" spans="1:19" ht="20.25" customHeight="1" x14ac:dyDescent="0.25">
      <c r="A84" s="119">
        <v>3135</v>
      </c>
      <c r="B84" t="s">
        <v>280</v>
      </c>
      <c r="C84" s="120" t="s">
        <v>184</v>
      </c>
      <c r="D84" s="161">
        <v>11984.010000000017</v>
      </c>
      <c r="E84" s="161">
        <f>VLOOKUP(A84,[1]Working!$A$2:$V$218,22,FALSE)</f>
        <v>17551</v>
      </c>
      <c r="F84" s="161">
        <f t="shared" si="12"/>
        <v>5566.9899999999834</v>
      </c>
      <c r="G84" s="121">
        <v>0</v>
      </c>
      <c r="H84" s="121"/>
      <c r="I84" s="121">
        <v>0</v>
      </c>
      <c r="J84" s="121">
        <v>0</v>
      </c>
      <c r="K84" s="122">
        <f t="shared" si="8"/>
        <v>0</v>
      </c>
      <c r="L84" s="122">
        <f t="shared" si="13"/>
        <v>17551</v>
      </c>
      <c r="M84" s="121">
        <f>VLOOKUP(A84,'[2]Master List'!$B:$J,9,FALSE)-VLOOKUP(A84,'[2]Master List'!$B:$J,5,FALSE)</f>
        <v>249243</v>
      </c>
      <c r="N84" s="121">
        <f t="shared" si="10"/>
        <v>19939</v>
      </c>
      <c r="O84" s="121">
        <f t="shared" si="9"/>
        <v>19939</v>
      </c>
      <c r="P84" s="121">
        <f t="shared" si="14"/>
        <v>0</v>
      </c>
      <c r="Q84" s="123">
        <f t="shared" si="15"/>
        <v>0</v>
      </c>
      <c r="R84" s="119" t="str">
        <f t="shared" si="11"/>
        <v/>
      </c>
      <c r="S84" s="98"/>
    </row>
    <row r="85" spans="1:19" ht="20.25" customHeight="1" x14ac:dyDescent="0.25">
      <c r="A85" s="119">
        <v>3173</v>
      </c>
      <c r="B85" t="s">
        <v>281</v>
      </c>
      <c r="C85" s="120" t="s">
        <v>185</v>
      </c>
      <c r="D85" s="161">
        <v>9338.0599999997557</v>
      </c>
      <c r="E85" s="161">
        <f>VLOOKUP(A85,[1]Working!$A$2:$V$218,22,FALSE)</f>
        <v>712</v>
      </c>
      <c r="F85" s="161">
        <f t="shared" si="12"/>
        <v>-8626.0599999997557</v>
      </c>
      <c r="G85" s="121">
        <v>0</v>
      </c>
      <c r="H85" s="121"/>
      <c r="I85" s="121">
        <v>0</v>
      </c>
      <c r="J85" s="121">
        <v>0</v>
      </c>
      <c r="K85" s="122">
        <f t="shared" si="8"/>
        <v>0</v>
      </c>
      <c r="L85" s="122">
        <f t="shared" si="13"/>
        <v>712</v>
      </c>
      <c r="M85" s="121">
        <f>VLOOKUP(A85,'[2]Master List'!$B:$J,9,FALSE)-VLOOKUP(A85,'[2]Master List'!$B:$J,5,FALSE)</f>
        <v>413325</v>
      </c>
      <c r="N85" s="121">
        <f t="shared" si="10"/>
        <v>33066</v>
      </c>
      <c r="O85" s="121">
        <f t="shared" si="9"/>
        <v>33066</v>
      </c>
      <c r="P85" s="121">
        <f t="shared" si="14"/>
        <v>0</v>
      </c>
      <c r="Q85" s="123">
        <f t="shared" si="15"/>
        <v>0</v>
      </c>
      <c r="R85" s="119" t="str">
        <f t="shared" si="11"/>
        <v/>
      </c>
      <c r="S85" s="98"/>
    </row>
    <row r="86" spans="1:19" ht="20.25" customHeight="1" x14ac:dyDescent="0.25">
      <c r="A86" s="119">
        <v>3210</v>
      </c>
      <c r="B86" t="s">
        <v>282</v>
      </c>
      <c r="C86" s="120" t="s">
        <v>188</v>
      </c>
      <c r="D86" s="161">
        <v>24883.870000000265</v>
      </c>
      <c r="E86" s="161">
        <f>VLOOKUP(A86,[1]Working!$A$2:$V$218,22,FALSE)</f>
        <v>48131</v>
      </c>
      <c r="F86" s="161">
        <f t="shared" si="12"/>
        <v>23247.129999999735</v>
      </c>
      <c r="G86" s="121">
        <v>0</v>
      </c>
      <c r="H86" s="121"/>
      <c r="I86" s="121">
        <v>0</v>
      </c>
      <c r="J86" s="269">
        <v>12777</v>
      </c>
      <c r="K86" s="122">
        <f t="shared" si="8"/>
        <v>12777</v>
      </c>
      <c r="L86" s="122">
        <f t="shared" si="13"/>
        <v>35354</v>
      </c>
      <c r="M86" s="121">
        <f>VLOOKUP(A86,'[2]Master List'!$B:$J,9,FALSE)-VLOOKUP(A86,'[2]Master List'!$B:$J,5,FALSE)</f>
        <v>507858</v>
      </c>
      <c r="N86" s="121">
        <f t="shared" si="10"/>
        <v>40629</v>
      </c>
      <c r="O86" s="121">
        <f t="shared" si="9"/>
        <v>40629</v>
      </c>
      <c r="P86" s="121">
        <f t="shared" si="14"/>
        <v>7502</v>
      </c>
      <c r="Q86" s="123">
        <f t="shared" si="15"/>
        <v>0</v>
      </c>
      <c r="R86" s="119" t="str">
        <f t="shared" si="11"/>
        <v/>
      </c>
      <c r="S86" s="98"/>
    </row>
    <row r="87" spans="1:19" ht="20.25" customHeight="1" x14ac:dyDescent="0.25">
      <c r="A87" s="119">
        <v>3264</v>
      </c>
      <c r="B87" t="s">
        <v>283</v>
      </c>
      <c r="C87" s="120" t="s">
        <v>185</v>
      </c>
      <c r="D87" s="161">
        <v>10902.099999999986</v>
      </c>
      <c r="E87" s="161">
        <f>VLOOKUP(A87,[1]Working!$A$2:$V$218,22,FALSE)</f>
        <v>40570</v>
      </c>
      <c r="F87" s="161">
        <f t="shared" si="12"/>
        <v>29667.900000000016</v>
      </c>
      <c r="G87" s="269">
        <v>2845</v>
      </c>
      <c r="H87" s="121"/>
      <c r="I87" s="121">
        <v>0</v>
      </c>
      <c r="J87" s="269">
        <v>26360</v>
      </c>
      <c r="K87" s="122">
        <f t="shared" si="8"/>
        <v>29205</v>
      </c>
      <c r="L87" s="122">
        <f t="shared" si="13"/>
        <v>11365</v>
      </c>
      <c r="M87" s="121">
        <f>VLOOKUP(A87,'[2]Master List'!$B:$J,9,FALSE)-VLOOKUP(A87,'[2]Master List'!$B:$J,5,FALSE)</f>
        <v>306169.95</v>
      </c>
      <c r="N87" s="121">
        <f t="shared" si="10"/>
        <v>24494</v>
      </c>
      <c r="O87" s="121">
        <f t="shared" si="9"/>
        <v>24494</v>
      </c>
      <c r="P87" s="121">
        <f t="shared" si="14"/>
        <v>16076</v>
      </c>
      <c r="Q87" s="123">
        <f t="shared" si="15"/>
        <v>0</v>
      </c>
      <c r="R87" s="119" t="str">
        <f t="shared" si="11"/>
        <v/>
      </c>
      <c r="S87" s="98"/>
    </row>
    <row r="88" spans="1:19" ht="20.25" customHeight="1" x14ac:dyDescent="0.25">
      <c r="A88" s="119">
        <v>3312</v>
      </c>
      <c r="B88" t="s">
        <v>284</v>
      </c>
      <c r="C88" s="120" t="s">
        <v>185</v>
      </c>
      <c r="D88" s="161">
        <v>65543.660000000367</v>
      </c>
      <c r="E88" s="161">
        <f>VLOOKUP(A88,[1]Working!$A$2:$V$218,22,FALSE)</f>
        <v>79624</v>
      </c>
      <c r="F88" s="161">
        <f t="shared" si="12"/>
        <v>14080.339999999633</v>
      </c>
      <c r="G88" s="269">
        <v>11500</v>
      </c>
      <c r="H88" s="269"/>
      <c r="I88" s="269">
        <v>8542</v>
      </c>
      <c r="J88" s="269">
        <v>29000</v>
      </c>
      <c r="K88" s="122">
        <f t="shared" si="8"/>
        <v>49042</v>
      </c>
      <c r="L88" s="122">
        <f t="shared" si="13"/>
        <v>30582</v>
      </c>
      <c r="M88" s="121">
        <f>VLOOKUP(A88,'[2]Master List'!$B:$J,9,FALSE)-VLOOKUP(A88,'[2]Master List'!$B:$J,5,FALSE)</f>
        <v>598098.5</v>
      </c>
      <c r="N88" s="121">
        <f t="shared" si="10"/>
        <v>47848</v>
      </c>
      <c r="O88" s="121">
        <f t="shared" si="9"/>
        <v>47848</v>
      </c>
      <c r="P88" s="121">
        <f t="shared" si="14"/>
        <v>31776</v>
      </c>
      <c r="Q88" s="123">
        <f t="shared" si="15"/>
        <v>0</v>
      </c>
      <c r="R88" s="119" t="str">
        <f t="shared" si="11"/>
        <v/>
      </c>
      <c r="S88" s="98"/>
    </row>
    <row r="89" spans="1:19" ht="20.25" customHeight="1" x14ac:dyDescent="0.25">
      <c r="A89" s="119">
        <v>3333</v>
      </c>
      <c r="B89" t="s">
        <v>285</v>
      </c>
      <c r="C89" s="120" t="s">
        <v>186</v>
      </c>
      <c r="D89" s="161">
        <v>63128.770000001343</v>
      </c>
      <c r="E89" s="161">
        <f>VLOOKUP(A89,[1]Working!$A$2:$V$218,22,FALSE)</f>
        <v>71842</v>
      </c>
      <c r="F89" s="161">
        <f t="shared" si="12"/>
        <v>8713.2299999986571</v>
      </c>
      <c r="G89" s="121">
        <v>1404</v>
      </c>
      <c r="H89" s="121"/>
      <c r="I89" s="121">
        <v>0</v>
      </c>
      <c r="J89" s="121">
        <v>9765</v>
      </c>
      <c r="K89" s="122">
        <f t="shared" si="8"/>
        <v>11169</v>
      </c>
      <c r="L89" s="122">
        <f t="shared" si="13"/>
        <v>60673</v>
      </c>
      <c r="M89" s="121">
        <f>VLOOKUP(A89,'[2]Master List'!$B:$J,9,FALSE)-VLOOKUP(A89,'[2]Master List'!$B:$J,5,FALSE)</f>
        <v>1064541.5</v>
      </c>
      <c r="N89" s="121">
        <f t="shared" si="10"/>
        <v>85163</v>
      </c>
      <c r="O89" s="121">
        <f t="shared" si="9"/>
        <v>85163</v>
      </c>
      <c r="P89" s="121">
        <f t="shared" si="14"/>
        <v>0</v>
      </c>
      <c r="Q89" s="123">
        <f t="shared" si="15"/>
        <v>0</v>
      </c>
      <c r="R89" s="119" t="str">
        <f t="shared" si="11"/>
        <v/>
      </c>
      <c r="S89" s="98"/>
    </row>
    <row r="90" spans="1:19" ht="20.25" customHeight="1" x14ac:dyDescent="0.25">
      <c r="A90" s="119">
        <v>3346</v>
      </c>
      <c r="B90" t="s">
        <v>286</v>
      </c>
      <c r="C90" s="120" t="s">
        <v>188</v>
      </c>
      <c r="D90" s="161">
        <v>5062.7300000002697</v>
      </c>
      <c r="E90" s="161">
        <f>VLOOKUP(A90,[1]Working!$A$2:$V$218,22,FALSE)</f>
        <v>-3251</v>
      </c>
      <c r="F90" s="161">
        <f t="shared" si="12"/>
        <v>-8313.7300000002688</v>
      </c>
      <c r="G90" s="269">
        <v>2055</v>
      </c>
      <c r="H90" s="121"/>
      <c r="I90" s="121">
        <v>0</v>
      </c>
      <c r="J90" s="121">
        <v>0</v>
      </c>
      <c r="K90" s="122">
        <f t="shared" si="8"/>
        <v>2055</v>
      </c>
      <c r="L90" s="122">
        <f t="shared" si="13"/>
        <v>-5306</v>
      </c>
      <c r="M90" s="121">
        <f>VLOOKUP(A90,'[2]Master List'!$B:$J,9,FALSE)-VLOOKUP(A90,'[2]Master List'!$B:$J,5,FALSE)</f>
        <v>601160.19999999995</v>
      </c>
      <c r="N90" s="121">
        <f t="shared" si="10"/>
        <v>48093</v>
      </c>
      <c r="O90" s="121">
        <f t="shared" si="9"/>
        <v>48093</v>
      </c>
      <c r="P90" s="121">
        <f t="shared" si="14"/>
        <v>0</v>
      </c>
      <c r="Q90" s="123">
        <f t="shared" si="15"/>
        <v>0</v>
      </c>
      <c r="R90" s="119" t="str">
        <f t="shared" si="11"/>
        <v/>
      </c>
      <c r="S90" s="98"/>
    </row>
    <row r="91" spans="1:19" ht="20.25" customHeight="1" x14ac:dyDescent="0.25">
      <c r="A91" s="119">
        <v>3347</v>
      </c>
      <c r="B91" t="s">
        <v>287</v>
      </c>
      <c r="C91" s="120" t="s">
        <v>363</v>
      </c>
      <c r="D91" s="161">
        <v>39788.019999999837</v>
      </c>
      <c r="E91" s="161">
        <f>VLOOKUP(A91,[1]Working!$A$2:$V$218,22,FALSE)</f>
        <v>34797</v>
      </c>
      <c r="F91" s="161">
        <f t="shared" si="12"/>
        <v>-4991.0199999998367</v>
      </c>
      <c r="G91" s="121">
        <v>0</v>
      </c>
      <c r="H91" s="121"/>
      <c r="I91" s="121">
        <v>0</v>
      </c>
      <c r="J91" s="121">
        <v>6910</v>
      </c>
      <c r="K91" s="122">
        <f t="shared" si="8"/>
        <v>6910</v>
      </c>
      <c r="L91" s="122">
        <f t="shared" si="13"/>
        <v>27887</v>
      </c>
      <c r="M91" s="121">
        <f>VLOOKUP(A91,'[2]Master List'!$B:$J,9,FALSE)-VLOOKUP(A91,'[2]Master List'!$B:$J,5,FALSE)</f>
        <v>369045.27</v>
      </c>
      <c r="N91" s="121">
        <f t="shared" si="10"/>
        <v>29524</v>
      </c>
      <c r="O91" s="121">
        <f t="shared" si="9"/>
        <v>29524</v>
      </c>
      <c r="P91" s="121">
        <f t="shared" si="14"/>
        <v>5273</v>
      </c>
      <c r="Q91" s="123">
        <f t="shared" si="15"/>
        <v>0</v>
      </c>
      <c r="R91" s="119" t="str">
        <f t="shared" si="11"/>
        <v/>
      </c>
      <c r="S91" s="98"/>
    </row>
    <row r="92" spans="1:19" ht="20.25" customHeight="1" x14ac:dyDescent="0.25">
      <c r="A92" s="119">
        <v>3349</v>
      </c>
      <c r="B92" t="s">
        <v>288</v>
      </c>
      <c r="C92" s="120" t="s">
        <v>184</v>
      </c>
      <c r="D92" s="161">
        <v>-14462.369999999995</v>
      </c>
      <c r="E92" s="161">
        <f>VLOOKUP(A92,[1]Working!$A$2:$V$218,22,FALSE)</f>
        <v>-37564</v>
      </c>
      <c r="F92" s="161">
        <f t="shared" si="12"/>
        <v>-23101.630000000005</v>
      </c>
      <c r="G92" s="121">
        <v>0</v>
      </c>
      <c r="H92" s="121"/>
      <c r="I92" s="121">
        <v>0</v>
      </c>
      <c r="J92" s="121">
        <v>0</v>
      </c>
      <c r="K92" s="122">
        <f t="shared" si="8"/>
        <v>0</v>
      </c>
      <c r="L92" s="122">
        <f t="shared" si="13"/>
        <v>-37564</v>
      </c>
      <c r="M92" s="121">
        <f>VLOOKUP(A92,'[2]Master List'!$B:$J,9,FALSE)-VLOOKUP(A92,'[2]Master List'!$B:$J,5,FALSE)</f>
        <v>225397</v>
      </c>
      <c r="N92" s="121">
        <f t="shared" si="10"/>
        <v>18032</v>
      </c>
      <c r="O92" s="121">
        <f t="shared" si="9"/>
        <v>18032</v>
      </c>
      <c r="P92" s="121">
        <f t="shared" si="14"/>
        <v>0</v>
      </c>
      <c r="Q92" s="123">
        <f t="shared" si="15"/>
        <v>0</v>
      </c>
      <c r="R92" s="119" t="str">
        <f t="shared" si="11"/>
        <v/>
      </c>
      <c r="S92" s="98"/>
    </row>
    <row r="93" spans="1:19" ht="20.25" customHeight="1" x14ac:dyDescent="0.25">
      <c r="A93" s="119">
        <v>3355</v>
      </c>
      <c r="B93" t="s">
        <v>289</v>
      </c>
      <c r="C93" s="120" t="s">
        <v>476</v>
      </c>
      <c r="D93" s="161">
        <v>44229.510000000053</v>
      </c>
      <c r="E93" s="161">
        <f>VLOOKUP(A93,[1]Working!$A$2:$V$218,22,FALSE)</f>
        <v>71515</v>
      </c>
      <c r="F93" s="161">
        <f t="shared" si="12"/>
        <v>27285.489999999947</v>
      </c>
      <c r="G93" s="269">
        <v>2946</v>
      </c>
      <c r="H93" s="269"/>
      <c r="I93" s="269">
        <v>2596</v>
      </c>
      <c r="J93" s="269">
        <v>40365</v>
      </c>
      <c r="K93" s="122">
        <f t="shared" si="8"/>
        <v>45907</v>
      </c>
      <c r="L93" s="122">
        <f t="shared" si="13"/>
        <v>25608</v>
      </c>
      <c r="M93" s="121">
        <f>VLOOKUP(A93,'[2]Master List'!$B:$J,9,FALSE)-VLOOKUP(A93,'[2]Master List'!$B:$J,5,FALSE)</f>
        <v>325126</v>
      </c>
      <c r="N93" s="121">
        <f t="shared" si="10"/>
        <v>26010</v>
      </c>
      <c r="O93" s="121">
        <f t="shared" si="9"/>
        <v>26010</v>
      </c>
      <c r="P93" s="121">
        <f t="shared" si="14"/>
        <v>45505</v>
      </c>
      <c r="Q93" s="123">
        <f t="shared" si="15"/>
        <v>0</v>
      </c>
      <c r="R93" s="119" t="str">
        <f t="shared" si="11"/>
        <v/>
      </c>
      <c r="S93" s="98"/>
    </row>
    <row r="94" spans="1:19" ht="20.25" customHeight="1" x14ac:dyDescent="0.25">
      <c r="A94" s="119">
        <v>3367</v>
      </c>
      <c r="B94" t="s">
        <v>290</v>
      </c>
      <c r="C94" s="120" t="s">
        <v>476</v>
      </c>
      <c r="D94" s="161">
        <v>47313.430000000415</v>
      </c>
      <c r="E94" s="161">
        <f>VLOOKUP(A94,[1]Working!$A$2:$V$218,22,FALSE)</f>
        <v>63064</v>
      </c>
      <c r="F94" s="161">
        <f t="shared" si="12"/>
        <v>15750.569999999585</v>
      </c>
      <c r="G94" s="269">
        <v>3144</v>
      </c>
      <c r="H94" s="269"/>
      <c r="I94" s="269">
        <v>2165</v>
      </c>
      <c r="J94" s="269">
        <v>13096</v>
      </c>
      <c r="K94" s="122">
        <f t="shared" si="8"/>
        <v>18405</v>
      </c>
      <c r="L94" s="122">
        <f t="shared" si="13"/>
        <v>44659</v>
      </c>
      <c r="M94" s="121">
        <f>VLOOKUP(A94,'[2]Master List'!$B:$J,9,FALSE)-VLOOKUP(A94,'[2]Master List'!$B:$J,5,FALSE)</f>
        <v>565760.65</v>
      </c>
      <c r="N94" s="121">
        <f t="shared" si="10"/>
        <v>45261</v>
      </c>
      <c r="O94" s="121">
        <f t="shared" si="9"/>
        <v>45261</v>
      </c>
      <c r="P94" s="121">
        <f t="shared" si="14"/>
        <v>17803</v>
      </c>
      <c r="Q94" s="123">
        <f t="shared" si="15"/>
        <v>0</v>
      </c>
      <c r="R94" s="119" t="str">
        <f t="shared" si="11"/>
        <v/>
      </c>
      <c r="S94" s="98"/>
    </row>
    <row r="95" spans="1:19" ht="20.25" customHeight="1" x14ac:dyDescent="0.25">
      <c r="A95" s="119">
        <v>3403</v>
      </c>
      <c r="B95" t="s">
        <v>291</v>
      </c>
      <c r="C95" s="120" t="s">
        <v>185</v>
      </c>
      <c r="D95" s="161">
        <v>26566.620000000054</v>
      </c>
      <c r="E95" s="161">
        <f>VLOOKUP(A95,[1]Working!$A$2:$V$218,22,FALSE)</f>
        <v>33259</v>
      </c>
      <c r="F95" s="161">
        <f t="shared" si="12"/>
        <v>6692.3799999999464</v>
      </c>
      <c r="G95" s="269">
        <v>1635</v>
      </c>
      <c r="H95" s="269"/>
      <c r="I95" s="269">
        <v>1500</v>
      </c>
      <c r="J95" s="269">
        <v>22530</v>
      </c>
      <c r="K95" s="122">
        <f t="shared" si="8"/>
        <v>25665</v>
      </c>
      <c r="L95" s="122">
        <f t="shared" si="13"/>
        <v>7594</v>
      </c>
      <c r="M95" s="121">
        <f>VLOOKUP(A95,'[2]Master List'!$B:$J,9,FALSE)-VLOOKUP(A95,'[2]Master List'!$B:$J,5,FALSE)</f>
        <v>290188</v>
      </c>
      <c r="N95" s="121">
        <f t="shared" si="10"/>
        <v>23215</v>
      </c>
      <c r="O95" s="121">
        <f t="shared" si="9"/>
        <v>23215</v>
      </c>
      <c r="P95" s="121">
        <f t="shared" si="14"/>
        <v>10044</v>
      </c>
      <c r="Q95" s="123">
        <f t="shared" si="15"/>
        <v>0</v>
      </c>
      <c r="R95" s="119" t="str">
        <f t="shared" si="11"/>
        <v/>
      </c>
      <c r="S95" s="98"/>
    </row>
    <row r="96" spans="1:19" ht="20.25" customHeight="1" x14ac:dyDescent="0.25">
      <c r="A96" s="119">
        <v>3408</v>
      </c>
      <c r="B96" t="s">
        <v>292</v>
      </c>
      <c r="C96" s="120" t="s">
        <v>185</v>
      </c>
      <c r="D96" s="161">
        <v>24725.359999999811</v>
      </c>
      <c r="E96" s="161">
        <f>VLOOKUP(A96,[1]Working!$A$2:$V$218,22,FALSE)</f>
        <v>22179</v>
      </c>
      <c r="F96" s="161">
        <f t="shared" si="12"/>
        <v>-2546.3599999998114</v>
      </c>
      <c r="G96" s="269">
        <v>221</v>
      </c>
      <c r="H96" s="121"/>
      <c r="I96" s="121">
        <v>0</v>
      </c>
      <c r="J96" s="269">
        <v>6000</v>
      </c>
      <c r="K96" s="122">
        <f t="shared" si="8"/>
        <v>6221</v>
      </c>
      <c r="L96" s="122">
        <f t="shared" si="13"/>
        <v>15958</v>
      </c>
      <c r="M96" s="121">
        <f>VLOOKUP(A96,'[2]Master List'!$B:$J,9,FALSE)-VLOOKUP(A96,'[2]Master List'!$B:$J,5,FALSE)</f>
        <v>201918.45</v>
      </c>
      <c r="N96" s="121">
        <f t="shared" si="10"/>
        <v>16153</v>
      </c>
      <c r="O96" s="121">
        <f t="shared" si="9"/>
        <v>16153</v>
      </c>
      <c r="P96" s="121">
        <f t="shared" si="14"/>
        <v>6026</v>
      </c>
      <c r="Q96" s="123">
        <f t="shared" si="15"/>
        <v>0</v>
      </c>
      <c r="R96" s="119" t="str">
        <f t="shared" si="11"/>
        <v/>
      </c>
      <c r="S96" s="98"/>
    </row>
    <row r="97" spans="1:19" ht="20.25" customHeight="1" x14ac:dyDescent="0.25">
      <c r="A97" s="119">
        <v>3411</v>
      </c>
      <c r="B97" t="s">
        <v>293</v>
      </c>
      <c r="C97" s="120" t="s">
        <v>188</v>
      </c>
      <c r="D97" s="161">
        <v>16838.139999999832</v>
      </c>
      <c r="E97" s="161">
        <f>VLOOKUP(A97,[1]Working!$A$2:$V$218,22,FALSE)</f>
        <v>18048</v>
      </c>
      <c r="F97" s="161">
        <f t="shared" si="12"/>
        <v>1209.8600000001679</v>
      </c>
      <c r="G97" s="269">
        <v>3002</v>
      </c>
      <c r="H97" s="121"/>
      <c r="I97" s="121">
        <v>0</v>
      </c>
      <c r="J97" s="121">
        <v>0</v>
      </c>
      <c r="K97" s="122">
        <f t="shared" si="8"/>
        <v>3002</v>
      </c>
      <c r="L97" s="122">
        <f t="shared" si="13"/>
        <v>15046</v>
      </c>
      <c r="M97" s="121">
        <f>VLOOKUP(A97,'[2]Master List'!$B:$J,9,FALSE)-VLOOKUP(A97,'[2]Master List'!$B:$J,5,FALSE)</f>
        <v>292308</v>
      </c>
      <c r="N97" s="121">
        <f t="shared" si="10"/>
        <v>23385</v>
      </c>
      <c r="O97" s="121">
        <f t="shared" si="9"/>
        <v>23385</v>
      </c>
      <c r="P97" s="121">
        <f t="shared" si="14"/>
        <v>0</v>
      </c>
      <c r="Q97" s="123">
        <f t="shared" si="15"/>
        <v>0</v>
      </c>
      <c r="R97" s="119" t="str">
        <f t="shared" si="11"/>
        <v/>
      </c>
      <c r="S97" s="98"/>
    </row>
    <row r="98" spans="1:19" ht="20.25" customHeight="1" x14ac:dyDescent="0.25">
      <c r="A98" s="119">
        <v>3423</v>
      </c>
      <c r="B98" t="s">
        <v>294</v>
      </c>
      <c r="C98" s="120" t="s">
        <v>186</v>
      </c>
      <c r="D98" s="161">
        <v>5854.4399999999823</v>
      </c>
      <c r="E98" s="161">
        <f>VLOOKUP(A98,[1]Working!$A$2:$V$218,22,FALSE)</f>
        <v>10061</v>
      </c>
      <c r="F98" s="161">
        <f t="shared" si="12"/>
        <v>4206.5600000000177</v>
      </c>
      <c r="G98" s="121">
        <v>0</v>
      </c>
      <c r="H98" s="121"/>
      <c r="I98" s="121">
        <v>0</v>
      </c>
      <c r="J98" s="121">
        <v>0</v>
      </c>
      <c r="K98" s="122">
        <f t="shared" si="8"/>
        <v>0</v>
      </c>
      <c r="L98" s="122">
        <f t="shared" si="13"/>
        <v>10061</v>
      </c>
      <c r="M98" s="121">
        <f>VLOOKUP(A98,'[2]Master List'!$B:$J,9,FALSE)-VLOOKUP(A98,'[2]Master List'!$B:$J,5,FALSE)</f>
        <v>190547.25</v>
      </c>
      <c r="N98" s="121">
        <f t="shared" si="10"/>
        <v>15244</v>
      </c>
      <c r="O98" s="121">
        <f t="shared" si="9"/>
        <v>15244</v>
      </c>
      <c r="P98" s="121">
        <f t="shared" si="14"/>
        <v>0</v>
      </c>
      <c r="Q98" s="123">
        <f t="shared" si="15"/>
        <v>0</v>
      </c>
      <c r="R98" s="119" t="str">
        <f t="shared" si="11"/>
        <v/>
      </c>
      <c r="S98" s="98"/>
    </row>
    <row r="99" spans="1:19" ht="20.25" customHeight="1" x14ac:dyDescent="0.25">
      <c r="A99" s="119">
        <v>3443</v>
      </c>
      <c r="B99" t="s">
        <v>295</v>
      </c>
      <c r="C99" s="120" t="s">
        <v>476</v>
      </c>
      <c r="D99" s="161">
        <v>8417.380000000052</v>
      </c>
      <c r="E99" s="161">
        <f>VLOOKUP(A99,[1]Working!$A$2:$V$218,22,FALSE)</f>
        <v>6660</v>
      </c>
      <c r="F99" s="161">
        <f t="shared" si="12"/>
        <v>-1757.380000000052</v>
      </c>
      <c r="G99" s="269">
        <v>120</v>
      </c>
      <c r="H99" s="121"/>
      <c r="I99" s="121">
        <v>0</v>
      </c>
      <c r="J99" s="121">
        <v>0</v>
      </c>
      <c r="K99" s="122">
        <f t="shared" si="8"/>
        <v>120</v>
      </c>
      <c r="L99" s="122">
        <f t="shared" si="13"/>
        <v>6540</v>
      </c>
      <c r="M99" s="121">
        <f>VLOOKUP(A99,'[2]Master List'!$B:$J,9,FALSE)-VLOOKUP(A99,'[2]Master List'!$B:$J,5,FALSE)</f>
        <v>186883.88</v>
      </c>
      <c r="N99" s="121">
        <f t="shared" si="10"/>
        <v>14951</v>
      </c>
      <c r="O99" s="121">
        <f t="shared" si="9"/>
        <v>14951</v>
      </c>
      <c r="P99" s="121">
        <f t="shared" si="14"/>
        <v>0</v>
      </c>
      <c r="Q99" s="123">
        <f t="shared" si="15"/>
        <v>0</v>
      </c>
      <c r="R99" s="119" t="str">
        <f t="shared" si="11"/>
        <v/>
      </c>
      <c r="S99" s="98"/>
    </row>
    <row r="100" spans="1:19" ht="20.25" customHeight="1" x14ac:dyDescent="0.25">
      <c r="A100" s="119">
        <v>3447</v>
      </c>
      <c r="B100" t="s">
        <v>296</v>
      </c>
      <c r="C100" s="120" t="s">
        <v>187</v>
      </c>
      <c r="D100" s="161">
        <v>57833.140000000007</v>
      </c>
      <c r="E100" s="161">
        <f>VLOOKUP(A100,[1]Working!$A$2:$V$218,22,FALSE)</f>
        <v>94924</v>
      </c>
      <c r="F100" s="161">
        <f t="shared" si="12"/>
        <v>37090.859999999993</v>
      </c>
      <c r="G100" s="121">
        <v>0</v>
      </c>
      <c r="H100" s="121"/>
      <c r="I100" s="121">
        <v>0</v>
      </c>
      <c r="J100" s="121">
        <v>83918</v>
      </c>
      <c r="K100" s="122">
        <f t="shared" si="8"/>
        <v>83918</v>
      </c>
      <c r="L100" s="122">
        <f t="shared" si="13"/>
        <v>11006</v>
      </c>
      <c r="M100" s="121">
        <f>VLOOKUP(A100,'[2]Master List'!$B:$J,9,FALSE)-VLOOKUP(A100,'[2]Master List'!$B:$J,5,FALSE)</f>
        <v>137577.56</v>
      </c>
      <c r="N100" s="121">
        <f t="shared" si="10"/>
        <v>11006</v>
      </c>
      <c r="O100" s="121">
        <f t="shared" si="9"/>
        <v>11006</v>
      </c>
      <c r="P100" s="121">
        <f t="shared" si="14"/>
        <v>83918</v>
      </c>
      <c r="Q100" s="123">
        <f t="shared" si="15"/>
        <v>0</v>
      </c>
      <c r="R100" s="119" t="str">
        <f t="shared" si="11"/>
        <v/>
      </c>
      <c r="S100" s="98"/>
    </row>
    <row r="101" spans="1:19" ht="20.25" customHeight="1" x14ac:dyDescent="0.25">
      <c r="A101" s="119">
        <v>3454</v>
      </c>
      <c r="B101" t="s">
        <v>297</v>
      </c>
      <c r="C101" s="120" t="s">
        <v>476</v>
      </c>
      <c r="D101" s="161">
        <v>12892.37999999995</v>
      </c>
      <c r="E101" s="161">
        <f>VLOOKUP(A101,[1]Working!$A$2:$V$218,22,FALSE)</f>
        <v>25365</v>
      </c>
      <c r="F101" s="161">
        <f t="shared" si="12"/>
        <v>12472.62000000005</v>
      </c>
      <c r="G101" s="121">
        <v>0</v>
      </c>
      <c r="H101" s="121"/>
      <c r="I101" s="121">
        <v>0</v>
      </c>
      <c r="J101" s="269">
        <v>9279</v>
      </c>
      <c r="K101" s="122">
        <f t="shared" si="8"/>
        <v>9279</v>
      </c>
      <c r="L101" s="122">
        <f t="shared" si="13"/>
        <v>16086</v>
      </c>
      <c r="M101" s="121">
        <f>VLOOKUP(A101,'[2]Master List'!$B:$J,9,FALSE)-VLOOKUP(A101,'[2]Master List'!$B:$J,5,FALSE)</f>
        <v>201077</v>
      </c>
      <c r="N101" s="121">
        <f t="shared" si="10"/>
        <v>16086</v>
      </c>
      <c r="O101" s="121">
        <f t="shared" si="9"/>
        <v>16086</v>
      </c>
      <c r="P101" s="121">
        <f t="shared" si="14"/>
        <v>9279</v>
      </c>
      <c r="Q101" s="123">
        <f t="shared" si="15"/>
        <v>0</v>
      </c>
      <c r="R101" s="119" t="str">
        <f t="shared" si="11"/>
        <v/>
      </c>
      <c r="S101" s="98"/>
    </row>
    <row r="102" spans="1:19" ht="20.25" customHeight="1" x14ac:dyDescent="0.25">
      <c r="A102" s="119">
        <v>3487</v>
      </c>
      <c r="B102" t="s">
        <v>298</v>
      </c>
      <c r="C102" s="120" t="s">
        <v>186</v>
      </c>
      <c r="D102" s="161">
        <v>5838.5799999996598</v>
      </c>
      <c r="E102" s="161">
        <f>VLOOKUP(A102,[1]Working!$A$2:$V$218,22,FALSE)</f>
        <v>19720</v>
      </c>
      <c r="F102" s="161">
        <f t="shared" si="12"/>
        <v>13881.42000000034</v>
      </c>
      <c r="G102" s="121">
        <v>0</v>
      </c>
      <c r="H102" s="121"/>
      <c r="I102" s="121">
        <v>0</v>
      </c>
      <c r="J102" s="121">
        <v>0</v>
      </c>
      <c r="K102" s="122">
        <f t="shared" si="8"/>
        <v>0</v>
      </c>
      <c r="L102" s="122">
        <f t="shared" si="13"/>
        <v>19720</v>
      </c>
      <c r="M102" s="121">
        <f>VLOOKUP(A102,'[2]Master List'!$B:$J,9,FALSE)-VLOOKUP(A102,'[2]Master List'!$B:$J,5,FALSE)</f>
        <v>663169.07999999996</v>
      </c>
      <c r="N102" s="121">
        <f t="shared" si="10"/>
        <v>53054</v>
      </c>
      <c r="O102" s="121">
        <f t="shared" si="9"/>
        <v>53054</v>
      </c>
      <c r="P102" s="121">
        <f t="shared" si="14"/>
        <v>0</v>
      </c>
      <c r="Q102" s="123">
        <f t="shared" si="15"/>
        <v>0</v>
      </c>
      <c r="R102" s="119" t="str">
        <f t="shared" si="11"/>
        <v/>
      </c>
      <c r="S102" s="98"/>
    </row>
    <row r="103" spans="1:19" ht="21" customHeight="1" x14ac:dyDescent="0.25">
      <c r="A103" s="119">
        <v>3492</v>
      </c>
      <c r="B103" t="s">
        <v>299</v>
      </c>
      <c r="C103" s="120" t="s">
        <v>184</v>
      </c>
      <c r="D103" s="161">
        <v>28812.630000000008</v>
      </c>
      <c r="E103" s="161">
        <f>VLOOKUP(A103,[1]Working!$A$2:$V$218,22,FALSE)</f>
        <v>22554</v>
      </c>
      <c r="F103" s="161">
        <f t="shared" si="12"/>
        <v>-6258.6300000000083</v>
      </c>
      <c r="G103" s="121">
        <v>0</v>
      </c>
      <c r="H103" s="121"/>
      <c r="I103" s="121">
        <v>0</v>
      </c>
      <c r="J103" s="121">
        <v>6500</v>
      </c>
      <c r="K103" s="122">
        <f t="shared" si="8"/>
        <v>6500</v>
      </c>
      <c r="L103" s="122">
        <f t="shared" si="13"/>
        <v>16054</v>
      </c>
      <c r="M103" s="121">
        <f>VLOOKUP(A103,'[2]Master List'!$B:$J,9,FALSE)-VLOOKUP(A103,'[2]Master List'!$B:$J,5,FALSE)</f>
        <v>268316.44</v>
      </c>
      <c r="N103" s="121">
        <f t="shared" si="10"/>
        <v>21465</v>
      </c>
      <c r="O103" s="121">
        <f t="shared" si="9"/>
        <v>21465</v>
      </c>
      <c r="P103" s="121">
        <f t="shared" si="14"/>
        <v>1089</v>
      </c>
      <c r="Q103" s="123">
        <f t="shared" si="15"/>
        <v>0</v>
      </c>
      <c r="R103" s="119" t="str">
        <f t="shared" si="11"/>
        <v/>
      </c>
      <c r="S103" s="98"/>
    </row>
    <row r="104" spans="1:19" s="267" customFormat="1" ht="20.25" customHeight="1" x14ac:dyDescent="0.25">
      <c r="A104" s="260">
        <v>3542</v>
      </c>
      <c r="B104" s="261" t="s">
        <v>300</v>
      </c>
      <c r="C104" s="262" t="s">
        <v>186</v>
      </c>
      <c r="D104" s="263">
        <v>-4574.1900000000824</v>
      </c>
      <c r="E104" s="263">
        <f>VLOOKUP(A104,[1]Working!$A$2:$V$218,22,FALSE)</f>
        <v>18076</v>
      </c>
      <c r="F104" s="263">
        <f t="shared" si="12"/>
        <v>22650.190000000082</v>
      </c>
      <c r="G104" s="264"/>
      <c r="H104" s="264"/>
      <c r="I104" s="264"/>
      <c r="J104" s="264"/>
      <c r="K104" s="265">
        <f t="shared" si="8"/>
        <v>0</v>
      </c>
      <c r="L104" s="265">
        <f t="shared" si="13"/>
        <v>18076</v>
      </c>
      <c r="M104" s="264">
        <f>VLOOKUP(A104,'[2]Master List'!$B:$J,9,FALSE)-VLOOKUP(A104,'[2]Master List'!$B:$J,5,FALSE)</f>
        <v>242755.16</v>
      </c>
      <c r="N104" s="264">
        <f t="shared" si="10"/>
        <v>19420</v>
      </c>
      <c r="O104" s="264">
        <f t="shared" si="9"/>
        <v>19420</v>
      </c>
      <c r="P104" s="264">
        <f t="shared" si="14"/>
        <v>0</v>
      </c>
      <c r="Q104" s="266">
        <f t="shared" si="15"/>
        <v>0</v>
      </c>
      <c r="R104" s="260" t="s">
        <v>522</v>
      </c>
    </row>
    <row r="105" spans="1:19" ht="20.25" customHeight="1" x14ac:dyDescent="0.25">
      <c r="A105" s="119">
        <v>3548</v>
      </c>
      <c r="B105" t="s">
        <v>301</v>
      </c>
      <c r="C105" s="120" t="s">
        <v>184</v>
      </c>
      <c r="D105" s="161">
        <v>2548.3900000000049</v>
      </c>
      <c r="E105" s="161">
        <f>VLOOKUP(A105,[1]Working!$A$2:$V$218,22,FALSE)</f>
        <v>11775</v>
      </c>
      <c r="F105" s="161">
        <f t="shared" si="12"/>
        <v>9226.6099999999951</v>
      </c>
      <c r="G105" s="121">
        <v>0</v>
      </c>
      <c r="H105" s="121"/>
      <c r="I105" s="121">
        <v>3791.66</v>
      </c>
      <c r="J105" s="121">
        <v>0</v>
      </c>
      <c r="K105" s="122">
        <f t="shared" si="8"/>
        <v>3791.66</v>
      </c>
      <c r="L105" s="122">
        <f t="shared" si="13"/>
        <v>7983.34</v>
      </c>
      <c r="M105" s="121">
        <f>VLOOKUP(A105,'[2]Master List'!$B:$J,9,FALSE)-VLOOKUP(A105,'[2]Master List'!$B:$J,5,FALSE)</f>
        <v>216217</v>
      </c>
      <c r="N105" s="121">
        <f t="shared" si="10"/>
        <v>17297</v>
      </c>
      <c r="O105" s="121">
        <f t="shared" si="9"/>
        <v>17297</v>
      </c>
      <c r="P105" s="121">
        <f t="shared" si="14"/>
        <v>0</v>
      </c>
      <c r="Q105" s="123">
        <f t="shared" si="15"/>
        <v>0</v>
      </c>
      <c r="R105" s="119" t="str">
        <f t="shared" si="11"/>
        <v/>
      </c>
      <c r="S105" s="119"/>
    </row>
    <row r="106" spans="1:19" ht="20.25" customHeight="1" x14ac:dyDescent="0.25">
      <c r="A106" s="119">
        <v>3550</v>
      </c>
      <c r="B106" t="s">
        <v>302</v>
      </c>
      <c r="C106" s="120" t="s">
        <v>186</v>
      </c>
      <c r="D106" s="161">
        <v>-1097.350000000004</v>
      </c>
      <c r="E106" s="161">
        <f>VLOOKUP(A106,[1]Working!$A$2:$V$218,22,FALSE)</f>
        <v>-5352</v>
      </c>
      <c r="F106" s="161">
        <f t="shared" si="12"/>
        <v>-4254.649999999996</v>
      </c>
      <c r="G106" s="121">
        <v>0</v>
      </c>
      <c r="H106" s="121"/>
      <c r="I106" s="121">
        <v>0</v>
      </c>
      <c r="J106" s="121">
        <v>0</v>
      </c>
      <c r="K106" s="122">
        <f t="shared" si="8"/>
        <v>0</v>
      </c>
      <c r="L106" s="122">
        <f t="shared" si="13"/>
        <v>-5352</v>
      </c>
      <c r="M106" s="121">
        <f>VLOOKUP(A106,'[2]Master List'!$B:$J,9,FALSE)-VLOOKUP(A106,'[2]Master List'!$B:$J,5,FALSE)</f>
        <v>367345.29</v>
      </c>
      <c r="N106" s="121">
        <f t="shared" si="10"/>
        <v>29388</v>
      </c>
      <c r="O106" s="121">
        <f t="shared" si="9"/>
        <v>29388</v>
      </c>
      <c r="P106" s="121">
        <f t="shared" si="14"/>
        <v>0</v>
      </c>
      <c r="Q106" s="123">
        <f t="shared" si="15"/>
        <v>0</v>
      </c>
      <c r="R106" s="119" t="str">
        <f t="shared" si="11"/>
        <v/>
      </c>
      <c r="S106" s="98"/>
    </row>
    <row r="107" spans="1:19" ht="20.25" customHeight="1" x14ac:dyDescent="0.25">
      <c r="A107" s="119">
        <v>3560</v>
      </c>
      <c r="B107" t="s">
        <v>303</v>
      </c>
      <c r="C107" s="120" t="s">
        <v>187</v>
      </c>
      <c r="D107" s="161">
        <v>37477.890000000094</v>
      </c>
      <c r="E107" s="161">
        <f>VLOOKUP(A107,[1]Working!$A$2:$V$218,22,FALSE)</f>
        <v>40364</v>
      </c>
      <c r="F107" s="161">
        <f t="shared" si="12"/>
        <v>2886.109999999906</v>
      </c>
      <c r="G107" s="121">
        <v>0</v>
      </c>
      <c r="H107" s="121"/>
      <c r="I107" s="121">
        <v>0</v>
      </c>
      <c r="J107" s="121">
        <v>21250</v>
      </c>
      <c r="K107" s="122">
        <f t="shared" si="8"/>
        <v>21250</v>
      </c>
      <c r="L107" s="122">
        <f t="shared" si="13"/>
        <v>19114</v>
      </c>
      <c r="M107" s="121">
        <f>VLOOKUP(A107,'[2]Master List'!$B:$J,9,FALSE)-VLOOKUP(A107,'[2]Master List'!$B:$J,5,FALSE)</f>
        <v>271884</v>
      </c>
      <c r="N107" s="121">
        <f t="shared" si="10"/>
        <v>21751</v>
      </c>
      <c r="O107" s="121">
        <f t="shared" si="9"/>
        <v>21751</v>
      </c>
      <c r="P107" s="121">
        <f t="shared" si="14"/>
        <v>18613</v>
      </c>
      <c r="Q107" s="123">
        <f t="shared" si="15"/>
        <v>0</v>
      </c>
      <c r="R107" s="119" t="str">
        <f t="shared" si="11"/>
        <v/>
      </c>
      <c r="S107" s="98"/>
    </row>
    <row r="108" spans="1:19" ht="20.25" customHeight="1" x14ac:dyDescent="0.25">
      <c r="A108" s="119">
        <v>3561</v>
      </c>
      <c r="B108" t="s">
        <v>378</v>
      </c>
      <c r="C108" s="120" t="s">
        <v>184</v>
      </c>
      <c r="D108" s="161">
        <v>-18619.150000000114</v>
      </c>
      <c r="E108" s="161">
        <f>VLOOKUP(A108,[1]Working!$A$2:$V$218,22,FALSE)</f>
        <v>-42101</v>
      </c>
      <c r="F108" s="161">
        <f t="shared" si="12"/>
        <v>-23481.849999999886</v>
      </c>
      <c r="G108" s="121">
        <v>0</v>
      </c>
      <c r="H108" s="121"/>
      <c r="I108" s="121">
        <v>0</v>
      </c>
      <c r="J108" s="121">
        <v>0</v>
      </c>
      <c r="K108" s="122">
        <f t="shared" si="8"/>
        <v>0</v>
      </c>
      <c r="L108" s="122">
        <f t="shared" si="13"/>
        <v>-42101</v>
      </c>
      <c r="M108" s="121">
        <f>VLOOKUP(A108,'[2]Master List'!$B:$J,9,FALSE)-VLOOKUP(A108,'[2]Master List'!$B:$J,5,FALSE)</f>
        <v>256989.6</v>
      </c>
      <c r="N108" s="121">
        <f t="shared" si="10"/>
        <v>20559</v>
      </c>
      <c r="O108" s="121">
        <f t="shared" si="9"/>
        <v>20559</v>
      </c>
      <c r="P108" s="121">
        <f t="shared" si="14"/>
        <v>0</v>
      </c>
      <c r="Q108" s="123">
        <f t="shared" si="15"/>
        <v>0</v>
      </c>
      <c r="R108" s="119" t="str">
        <f t="shared" si="11"/>
        <v/>
      </c>
      <c r="S108" s="98"/>
    </row>
    <row r="109" spans="1:19" ht="20.25" customHeight="1" x14ac:dyDescent="0.25">
      <c r="A109" s="119">
        <v>3711</v>
      </c>
      <c r="B109" s="250" t="s">
        <v>369</v>
      </c>
      <c r="C109" s="120" t="s">
        <v>187</v>
      </c>
      <c r="D109" s="161">
        <v>89197.750000000378</v>
      </c>
      <c r="E109" s="161">
        <f>VLOOKUP(A109,[1]Working!$A$2:$V$218,22,FALSE)</f>
        <v>162943</v>
      </c>
      <c r="F109" s="161">
        <f t="shared" si="12"/>
        <v>73745.249999999622</v>
      </c>
      <c r="G109" s="121">
        <v>0</v>
      </c>
      <c r="H109" s="121"/>
      <c r="I109" s="121">
        <v>0</v>
      </c>
      <c r="J109" s="121">
        <v>74000</v>
      </c>
      <c r="K109" s="122">
        <f t="shared" si="8"/>
        <v>74000</v>
      </c>
      <c r="L109" s="122">
        <f t="shared" si="13"/>
        <v>88943</v>
      </c>
      <c r="M109" s="121">
        <f>VLOOKUP(A109,'[2]Master List'!$B:$J,9,FALSE)-VLOOKUP(A109,'[2]Master List'!$B:$J,5,FALSE)</f>
        <v>1167869.23</v>
      </c>
      <c r="N109" s="121">
        <f t="shared" si="10"/>
        <v>93430</v>
      </c>
      <c r="O109" s="121">
        <f t="shared" si="9"/>
        <v>93430</v>
      </c>
      <c r="P109" s="121">
        <f t="shared" si="14"/>
        <v>69513</v>
      </c>
      <c r="Q109" s="123">
        <f t="shared" si="15"/>
        <v>0</v>
      </c>
      <c r="R109" s="119"/>
      <c r="S109" s="98"/>
    </row>
    <row r="110" spans="1:19" ht="20.25" customHeight="1" x14ac:dyDescent="0.25">
      <c r="A110" s="119">
        <v>3713</v>
      </c>
      <c r="B110" t="s">
        <v>343</v>
      </c>
      <c r="C110" s="120" t="s">
        <v>185</v>
      </c>
      <c r="D110" s="161">
        <v>98376.449999999793</v>
      </c>
      <c r="E110" s="161">
        <f>VLOOKUP(A110,[1]Working!$A$2:$V$218,22,FALSE)</f>
        <v>174442</v>
      </c>
      <c r="F110" s="161">
        <f t="shared" si="12"/>
        <v>76065.550000000207</v>
      </c>
      <c r="G110" s="269">
        <v>31515</v>
      </c>
      <c r="H110" s="121"/>
      <c r="I110" s="121">
        <v>0</v>
      </c>
      <c r="J110" s="269">
        <v>93523</v>
      </c>
      <c r="K110" s="122">
        <f t="shared" si="8"/>
        <v>125038</v>
      </c>
      <c r="L110" s="122">
        <f t="shared" si="13"/>
        <v>49404</v>
      </c>
      <c r="M110" s="121">
        <f>VLOOKUP(A110,'[2]Master List'!$B:$J,9,FALSE)-VLOOKUP(A110,'[2]Master List'!$B:$J,5,FALSE)</f>
        <v>617855.53</v>
      </c>
      <c r="N110" s="121">
        <f t="shared" si="10"/>
        <v>49428</v>
      </c>
      <c r="O110" s="121">
        <f t="shared" si="9"/>
        <v>49428</v>
      </c>
      <c r="P110" s="121">
        <f t="shared" si="14"/>
        <v>125014</v>
      </c>
      <c r="Q110" s="123">
        <f t="shared" si="15"/>
        <v>0</v>
      </c>
      <c r="R110" s="119" t="str">
        <f t="shared" si="11"/>
        <v/>
      </c>
      <c r="S110" s="98"/>
    </row>
    <row r="111" spans="1:19" ht="20.25" customHeight="1" x14ac:dyDescent="0.25">
      <c r="A111" s="119">
        <v>3726</v>
      </c>
      <c r="B111" t="s">
        <v>304</v>
      </c>
      <c r="C111" s="120" t="s">
        <v>185</v>
      </c>
      <c r="D111" s="161">
        <v>91452.050000000119</v>
      </c>
      <c r="E111" s="161">
        <f>VLOOKUP(A111,[1]Working!$A$2:$V$218,22,FALSE)</f>
        <v>53151</v>
      </c>
      <c r="F111" s="161">
        <f t="shared" si="12"/>
        <v>-38301.050000000119</v>
      </c>
      <c r="G111" s="121">
        <v>0</v>
      </c>
      <c r="H111" s="121"/>
      <c r="I111" s="121">
        <v>0</v>
      </c>
      <c r="J111" s="121">
        <v>0</v>
      </c>
      <c r="K111" s="122">
        <f t="shared" si="8"/>
        <v>0</v>
      </c>
      <c r="L111" s="122">
        <f t="shared" si="13"/>
        <v>53151</v>
      </c>
      <c r="M111" s="121">
        <f>VLOOKUP(A111,'[2]Master List'!$B:$J,9,FALSE)-VLOOKUP(A111,'[2]Master List'!$B:$J,5,FALSE)</f>
        <v>811327</v>
      </c>
      <c r="N111" s="121">
        <f t="shared" si="10"/>
        <v>64906</v>
      </c>
      <c r="O111" s="121">
        <f t="shared" si="9"/>
        <v>64906</v>
      </c>
      <c r="P111" s="121">
        <f t="shared" si="14"/>
        <v>0</v>
      </c>
      <c r="Q111" s="123">
        <f t="shared" si="15"/>
        <v>0</v>
      </c>
      <c r="R111" s="119" t="str">
        <f t="shared" si="11"/>
        <v/>
      </c>
      <c r="S111" s="98"/>
    </row>
    <row r="112" spans="1:19" ht="20.25" customHeight="1" x14ac:dyDescent="0.25">
      <c r="A112" s="119">
        <v>3732</v>
      </c>
      <c r="B112" s="250" t="s">
        <v>305</v>
      </c>
      <c r="C112" s="120" t="s">
        <v>186</v>
      </c>
      <c r="D112" s="161">
        <v>-116256.32999999973</v>
      </c>
      <c r="E112" s="161">
        <f>VLOOKUP(A112,[1]Working!$A$2:$V$218,22,FALSE)</f>
        <v>-41840</v>
      </c>
      <c r="F112" s="161">
        <f t="shared" si="12"/>
        <v>74416.329999999725</v>
      </c>
      <c r="G112" s="121">
        <v>0</v>
      </c>
      <c r="H112" s="121"/>
      <c r="I112" s="121">
        <v>0</v>
      </c>
      <c r="J112" s="121">
        <v>0</v>
      </c>
      <c r="K112" s="122">
        <f t="shared" si="8"/>
        <v>0</v>
      </c>
      <c r="L112" s="122">
        <f t="shared" si="13"/>
        <v>-41840</v>
      </c>
      <c r="M112" s="121">
        <f>VLOOKUP(A112,'[2]Master List'!$B:$J,9,FALSE)-VLOOKUP(A112,'[2]Master List'!$B:$J,5,FALSE)</f>
        <v>837593.2</v>
      </c>
      <c r="N112" s="121">
        <f t="shared" si="10"/>
        <v>67007</v>
      </c>
      <c r="O112" s="121">
        <f t="shared" si="9"/>
        <v>67007</v>
      </c>
      <c r="P112" s="121">
        <f t="shared" si="14"/>
        <v>0</v>
      </c>
      <c r="Q112" s="123">
        <f t="shared" si="15"/>
        <v>0</v>
      </c>
      <c r="R112" s="119" t="str">
        <f t="shared" si="11"/>
        <v/>
      </c>
      <c r="S112" s="98"/>
    </row>
    <row r="113" spans="1:19" ht="20.25" customHeight="1" x14ac:dyDescent="0.25">
      <c r="A113" s="119">
        <v>3746</v>
      </c>
      <c r="B113" t="s">
        <v>342</v>
      </c>
      <c r="C113" s="120" t="s">
        <v>187</v>
      </c>
      <c r="D113" s="161">
        <v>33801.699999999895</v>
      </c>
      <c r="E113" s="161">
        <f>VLOOKUP(A113,[1]Working!$A$2:$V$218,22,FALSE)</f>
        <v>2219</v>
      </c>
      <c r="F113" s="161">
        <f t="shared" si="12"/>
        <v>-31582.699999999895</v>
      </c>
      <c r="G113" s="121">
        <v>0</v>
      </c>
      <c r="H113" s="121"/>
      <c r="I113" s="121">
        <v>0</v>
      </c>
      <c r="J113" s="121">
        <v>0</v>
      </c>
      <c r="K113" s="122">
        <f t="shared" si="8"/>
        <v>0</v>
      </c>
      <c r="L113" s="122">
        <f t="shared" si="13"/>
        <v>2219</v>
      </c>
      <c r="M113" s="121">
        <f>VLOOKUP(A113,'[2]Master List'!$B:$J,9,FALSE)-VLOOKUP(A113,'[2]Master List'!$B:$J,5,FALSE)</f>
        <v>360385.1</v>
      </c>
      <c r="N113" s="121">
        <f t="shared" si="10"/>
        <v>28831</v>
      </c>
      <c r="O113" s="121">
        <f t="shared" si="9"/>
        <v>28831</v>
      </c>
      <c r="P113" s="121">
        <f t="shared" si="14"/>
        <v>0</v>
      </c>
      <c r="Q113" s="123">
        <f t="shared" si="15"/>
        <v>0</v>
      </c>
      <c r="R113" s="119" t="str">
        <f t="shared" si="11"/>
        <v/>
      </c>
      <c r="S113" s="98"/>
    </row>
    <row r="114" spans="1:19" ht="20.25" customHeight="1" x14ac:dyDescent="0.25">
      <c r="A114" s="119">
        <v>3840</v>
      </c>
      <c r="B114" t="s">
        <v>306</v>
      </c>
      <c r="C114" s="120" t="s">
        <v>476</v>
      </c>
      <c r="D114" s="161">
        <v>37011.660000000098</v>
      </c>
      <c r="E114" s="161">
        <f>VLOOKUP(A114,[1]Working!$A$2:$V$218,22,FALSE)</f>
        <v>7183</v>
      </c>
      <c r="F114" s="161">
        <f t="shared" si="12"/>
        <v>-29828.660000000098</v>
      </c>
      <c r="G114" s="269">
        <v>4078</v>
      </c>
      <c r="H114" s="121"/>
      <c r="I114" s="121">
        <v>0</v>
      </c>
      <c r="J114" s="121">
        <v>0</v>
      </c>
      <c r="K114" s="122">
        <f t="shared" si="8"/>
        <v>4078</v>
      </c>
      <c r="L114" s="122">
        <f t="shared" si="13"/>
        <v>3105</v>
      </c>
      <c r="M114" s="121">
        <f>VLOOKUP(A114,'[2]Master List'!$B:$J,9,FALSE)-VLOOKUP(A114,'[2]Master List'!$B:$J,5,FALSE)</f>
        <v>433181</v>
      </c>
      <c r="N114" s="121">
        <f t="shared" si="10"/>
        <v>34654</v>
      </c>
      <c r="O114" s="121">
        <f t="shared" si="9"/>
        <v>34654</v>
      </c>
      <c r="P114" s="121">
        <f t="shared" si="14"/>
        <v>0</v>
      </c>
      <c r="Q114" s="123">
        <f t="shared" si="15"/>
        <v>0</v>
      </c>
      <c r="R114" s="119" t="str">
        <f t="shared" si="11"/>
        <v/>
      </c>
      <c r="S114" s="98"/>
    </row>
    <row r="115" spans="1:19" s="267" customFormat="1" ht="20.25" customHeight="1" x14ac:dyDescent="0.25">
      <c r="A115" s="260">
        <v>3888</v>
      </c>
      <c r="B115" s="261" t="s">
        <v>307</v>
      </c>
      <c r="C115" s="262" t="s">
        <v>186</v>
      </c>
      <c r="D115" s="263">
        <v>20883.000000000051</v>
      </c>
      <c r="E115" s="263">
        <f>VLOOKUP(A115,[1]Working!$A$2:$V$218,22,FALSE)</f>
        <v>19680</v>
      </c>
      <c r="F115" s="263">
        <f t="shared" si="12"/>
        <v>-1203.0000000000509</v>
      </c>
      <c r="G115" s="264"/>
      <c r="H115" s="264"/>
      <c r="I115" s="264"/>
      <c r="J115" s="264"/>
      <c r="K115" s="265">
        <f t="shared" si="8"/>
        <v>0</v>
      </c>
      <c r="L115" s="265">
        <f t="shared" si="13"/>
        <v>19680</v>
      </c>
      <c r="M115" s="264">
        <f>VLOOKUP(A115,'[2]Master List'!$B:$J,9,FALSE)-VLOOKUP(A115,'[2]Master List'!$B:$J,5,FALSE)</f>
        <v>543101</v>
      </c>
      <c r="N115" s="264">
        <f t="shared" si="10"/>
        <v>43448</v>
      </c>
      <c r="O115" s="264">
        <f t="shared" si="9"/>
        <v>43448</v>
      </c>
      <c r="P115" s="264">
        <f t="shared" si="14"/>
        <v>0</v>
      </c>
      <c r="Q115" s="266">
        <f t="shared" si="15"/>
        <v>0</v>
      </c>
      <c r="R115" s="260" t="s">
        <v>522</v>
      </c>
    </row>
    <row r="116" spans="1:19" s="267" customFormat="1" ht="20.25" customHeight="1" x14ac:dyDescent="0.25">
      <c r="A116" s="260">
        <v>3918</v>
      </c>
      <c r="B116" s="261" t="s">
        <v>308</v>
      </c>
      <c r="C116" s="262" t="s">
        <v>188</v>
      </c>
      <c r="D116" s="263">
        <v>82080.530000000072</v>
      </c>
      <c r="E116" s="263">
        <f>VLOOKUP(A116,[1]Working!$A$2:$V$218,22,FALSE)</f>
        <v>57951</v>
      </c>
      <c r="F116" s="263">
        <f t="shared" si="12"/>
        <v>-24129.530000000072</v>
      </c>
      <c r="G116" s="264"/>
      <c r="H116" s="264"/>
      <c r="I116" s="264"/>
      <c r="J116" s="264"/>
      <c r="K116" s="265">
        <f t="shared" ref="K116:K121" si="16">SUM(G116:J116)</f>
        <v>0</v>
      </c>
      <c r="L116" s="265">
        <f t="shared" si="13"/>
        <v>57951</v>
      </c>
      <c r="M116" s="264">
        <f>VLOOKUP(A116,'[2]Master List'!$B:$J,9,FALSE)-VLOOKUP(A116,'[2]Master List'!$B:$J,5,FALSE)</f>
        <v>1253619</v>
      </c>
      <c r="N116" s="264">
        <f t="shared" si="10"/>
        <v>100290</v>
      </c>
      <c r="O116" s="264">
        <f t="shared" si="9"/>
        <v>100290</v>
      </c>
      <c r="P116" s="264">
        <f t="shared" si="14"/>
        <v>0</v>
      </c>
      <c r="Q116" s="266">
        <f t="shared" si="15"/>
        <v>0</v>
      </c>
      <c r="R116" s="260" t="s">
        <v>524</v>
      </c>
    </row>
    <row r="117" spans="1:19" ht="20.25" customHeight="1" x14ac:dyDescent="0.25">
      <c r="A117" s="119">
        <v>3920</v>
      </c>
      <c r="B117" t="s">
        <v>309</v>
      </c>
      <c r="C117" s="120" t="s">
        <v>187</v>
      </c>
      <c r="D117" s="161">
        <v>16764.939999999908</v>
      </c>
      <c r="E117" s="161">
        <f>VLOOKUP(A117,[1]Working!$A$2:$V$218,22,FALSE)</f>
        <v>12303</v>
      </c>
      <c r="F117" s="161">
        <f t="shared" si="12"/>
        <v>-4461.9399999999077</v>
      </c>
      <c r="G117" s="121">
        <v>0</v>
      </c>
      <c r="H117" s="121"/>
      <c r="I117" s="121">
        <v>0</v>
      </c>
      <c r="J117" s="121">
        <v>0</v>
      </c>
      <c r="K117" s="122">
        <f t="shared" si="16"/>
        <v>0</v>
      </c>
      <c r="L117" s="122">
        <f t="shared" si="13"/>
        <v>12303</v>
      </c>
      <c r="M117" s="121">
        <f>VLOOKUP(A117,'[2]Master List'!$B:$J,9,FALSE)-VLOOKUP(A117,'[2]Master List'!$B:$J,5,FALSE)</f>
        <v>273153.42</v>
      </c>
      <c r="N117" s="121">
        <f t="shared" si="10"/>
        <v>21852</v>
      </c>
      <c r="O117" s="121">
        <f>ROUND(IF(N117=0,0,(IF(N117&lt;10000,10000,N117))),0)</f>
        <v>21852</v>
      </c>
      <c r="P117" s="121">
        <f t="shared" si="14"/>
        <v>0</v>
      </c>
      <c r="Q117" s="123">
        <f t="shared" si="15"/>
        <v>0</v>
      </c>
      <c r="R117" s="119" t="str">
        <f t="shared" si="11"/>
        <v/>
      </c>
      <c r="S117" s="98"/>
    </row>
    <row r="118" spans="1:19" ht="20.25" customHeight="1" x14ac:dyDescent="0.25">
      <c r="A118" s="119">
        <v>3921</v>
      </c>
      <c r="B118" s="219" t="s">
        <v>505</v>
      </c>
      <c r="C118" s="120" t="s">
        <v>184</v>
      </c>
      <c r="D118" s="161">
        <v>-15198.630000000128</v>
      </c>
      <c r="E118" s="161">
        <f>VLOOKUP(A118,[1]Working!$A$2:$V$218,22,FALSE)</f>
        <v>10229</v>
      </c>
      <c r="F118" s="161">
        <f t="shared" si="12"/>
        <v>25427.630000000128</v>
      </c>
      <c r="G118" s="121">
        <v>0</v>
      </c>
      <c r="H118" s="121"/>
      <c r="I118" s="121">
        <v>0</v>
      </c>
      <c r="J118" s="121">
        <v>0</v>
      </c>
      <c r="K118" s="122">
        <f t="shared" si="16"/>
        <v>0</v>
      </c>
      <c r="L118" s="122">
        <f t="shared" si="13"/>
        <v>10229</v>
      </c>
      <c r="M118" s="121">
        <f>VLOOKUP(A118,'[2]Master List'!$B:$J,9,FALSE)-VLOOKUP(A118,'[2]Master List'!$B:$J,5,FALSE)</f>
        <v>12027</v>
      </c>
      <c r="N118" s="121">
        <f t="shared" si="10"/>
        <v>962</v>
      </c>
      <c r="O118" s="121">
        <f>ROUND(IF(N118=0,0,(IF(N118&lt;10000,10000,N118))),0)</f>
        <v>10000</v>
      </c>
      <c r="P118" s="121">
        <f t="shared" si="14"/>
        <v>229</v>
      </c>
      <c r="Q118" s="123">
        <f t="shared" si="15"/>
        <v>229</v>
      </c>
      <c r="R118" s="119" t="str">
        <f t="shared" si="11"/>
        <v>Above limit</v>
      </c>
      <c r="S118" s="98"/>
    </row>
    <row r="119" spans="1:19" ht="20.25" customHeight="1" x14ac:dyDescent="0.25">
      <c r="A119" s="119">
        <v>3922</v>
      </c>
      <c r="B119" t="s">
        <v>310</v>
      </c>
      <c r="C119" s="120" t="s">
        <v>187</v>
      </c>
      <c r="D119" s="161">
        <v>105828.68000000018</v>
      </c>
      <c r="E119" s="161">
        <f>VLOOKUP(A119,[1]Working!$A$2:$V$218,22,FALSE)</f>
        <v>112355</v>
      </c>
      <c r="F119" s="161">
        <f t="shared" si="12"/>
        <v>6526.3199999998178</v>
      </c>
      <c r="G119" s="121">
        <v>0</v>
      </c>
      <c r="H119" s="121"/>
      <c r="I119" s="121">
        <v>0</v>
      </c>
      <c r="J119" s="121">
        <v>94725</v>
      </c>
      <c r="K119" s="122">
        <f t="shared" si="16"/>
        <v>94725</v>
      </c>
      <c r="L119" s="122">
        <f t="shared" si="13"/>
        <v>17630</v>
      </c>
      <c r="M119" s="121">
        <f>VLOOKUP(A119,'[2]Master List'!$B:$J,9,FALSE)-VLOOKUP(A119,'[2]Master List'!$B:$J,5,FALSE)</f>
        <v>220376.13</v>
      </c>
      <c r="N119" s="121">
        <f t="shared" si="10"/>
        <v>17630</v>
      </c>
      <c r="O119" s="121">
        <f>ROUND(IF(N119=0,0,(IF(N119&lt;10000,10000,N119))),0)</f>
        <v>17630</v>
      </c>
      <c r="P119" s="121">
        <f t="shared" si="14"/>
        <v>94725</v>
      </c>
      <c r="Q119" s="123">
        <f t="shared" si="15"/>
        <v>0</v>
      </c>
      <c r="R119" s="119" t="str">
        <f t="shared" si="11"/>
        <v/>
      </c>
      <c r="S119" s="98"/>
    </row>
    <row r="120" spans="1:19" ht="20.25" customHeight="1" x14ac:dyDescent="0.25">
      <c r="A120" s="119">
        <v>3923</v>
      </c>
      <c r="B120" t="s">
        <v>311</v>
      </c>
      <c r="C120" s="120" t="s">
        <v>188</v>
      </c>
      <c r="D120" s="161">
        <v>3615.5899999999301</v>
      </c>
      <c r="E120" s="161">
        <f>VLOOKUP(A120,[1]Working!$A$2:$V$218,22,FALSE)</f>
        <v>-6796</v>
      </c>
      <c r="F120" s="161">
        <f t="shared" si="12"/>
        <v>-10411.589999999931</v>
      </c>
      <c r="G120" s="121">
        <v>0</v>
      </c>
      <c r="H120" s="121"/>
      <c r="I120" s="121">
        <v>0</v>
      </c>
      <c r="J120" s="121">
        <v>0</v>
      </c>
      <c r="K120" s="122">
        <f t="shared" si="16"/>
        <v>0</v>
      </c>
      <c r="L120" s="122">
        <f t="shared" si="13"/>
        <v>-6796</v>
      </c>
      <c r="M120" s="121">
        <f>VLOOKUP(A120,'[2]Master List'!$B:$J,9,FALSE)-VLOOKUP(A120,'[2]Master List'!$B:$J,5,FALSE)</f>
        <v>494570.2</v>
      </c>
      <c r="N120" s="121">
        <f t="shared" si="10"/>
        <v>39566</v>
      </c>
      <c r="O120" s="121">
        <f>ROUND(IF(N120=0,0,(IF(N120&lt;10000,10000,N120))),0)</f>
        <v>39566</v>
      </c>
      <c r="P120" s="121">
        <f t="shared" si="14"/>
        <v>0</v>
      </c>
      <c r="Q120" s="123">
        <f t="shared" si="15"/>
        <v>0</v>
      </c>
      <c r="R120" s="119" t="str">
        <f t="shared" si="11"/>
        <v/>
      </c>
      <c r="S120" s="98"/>
    </row>
    <row r="121" spans="1:19" s="267" customFormat="1" ht="20.25" customHeight="1" x14ac:dyDescent="0.25">
      <c r="A121" s="260">
        <v>5201</v>
      </c>
      <c r="B121" s="261" t="s">
        <v>312</v>
      </c>
      <c r="C121" s="262" t="s">
        <v>186</v>
      </c>
      <c r="D121" s="263">
        <v>15081.170000000086</v>
      </c>
      <c r="E121" s="263">
        <f>VLOOKUP(A121,[1]Working!$A$2:$V$218,22,FALSE)</f>
        <v>13620</v>
      </c>
      <c r="F121" s="263">
        <f t="shared" si="12"/>
        <v>-1461.1700000000856</v>
      </c>
      <c r="G121" s="264"/>
      <c r="H121" s="264"/>
      <c r="I121" s="264"/>
      <c r="J121" s="264"/>
      <c r="K121" s="265">
        <f t="shared" si="16"/>
        <v>0</v>
      </c>
      <c r="L121" s="265">
        <f t="shared" si="13"/>
        <v>13620</v>
      </c>
      <c r="M121" s="264">
        <f>VLOOKUP(A121,'[2]Master List'!$B:$J,9,FALSE)-VLOOKUP(A121,'[2]Master List'!$B:$J,5,FALSE)</f>
        <v>302910.38</v>
      </c>
      <c r="N121" s="264">
        <f t="shared" si="10"/>
        <v>24233</v>
      </c>
      <c r="O121" s="264">
        <f>ROUND(IF(N121=0,0,(IF(N121&lt;10000,10000,N121))),0)</f>
        <v>24233</v>
      </c>
      <c r="P121" s="264">
        <f t="shared" si="14"/>
        <v>0</v>
      </c>
      <c r="Q121" s="266">
        <f t="shared" si="15"/>
        <v>0</v>
      </c>
      <c r="R121" s="260" t="s">
        <v>522</v>
      </c>
    </row>
    <row r="122" spans="1:19" ht="20.25" customHeight="1" x14ac:dyDescent="0.25">
      <c r="A122" s="112"/>
      <c r="B122" s="113"/>
      <c r="C122" s="113"/>
      <c r="D122" s="115"/>
      <c r="E122" s="115"/>
      <c r="F122" s="115"/>
      <c r="G122" s="114"/>
      <c r="H122" s="114"/>
      <c r="I122" s="114"/>
      <c r="J122" s="114"/>
      <c r="K122" s="116"/>
      <c r="L122" s="116"/>
      <c r="M122" s="114"/>
      <c r="N122" s="114"/>
      <c r="O122" s="114"/>
      <c r="P122" s="114"/>
      <c r="Q122" s="114"/>
      <c r="R122" s="112"/>
      <c r="S122" s="98"/>
    </row>
    <row r="123" spans="1:19" s="8" customFormat="1" ht="20.25" customHeight="1" x14ac:dyDescent="0.25">
      <c r="A123" s="17"/>
      <c r="B123" s="125" t="s">
        <v>141</v>
      </c>
      <c r="C123" s="125"/>
      <c r="D123" s="19">
        <f>SUM(D6:D122)</f>
        <v>4337338.5999999987</v>
      </c>
      <c r="E123" s="19">
        <f>SUM(E6:E122)</f>
        <v>4839435.7200000007</v>
      </c>
      <c r="F123" s="19">
        <f t="shared" ref="F123:Q123" si="17">SUM(F6:F121)</f>
        <v>502097.12000000221</v>
      </c>
      <c r="G123" s="19">
        <f t="shared" si="17"/>
        <v>497031</v>
      </c>
      <c r="H123" s="19">
        <f t="shared" si="17"/>
        <v>0</v>
      </c>
      <c r="I123" s="19">
        <f t="shared" si="17"/>
        <v>74544.66</v>
      </c>
      <c r="J123" s="19">
        <f t="shared" si="17"/>
        <v>1684247</v>
      </c>
      <c r="K123" s="126">
        <f t="shared" si="17"/>
        <v>2255822.66</v>
      </c>
      <c r="L123" s="126">
        <f t="shared" si="17"/>
        <v>2583613.06</v>
      </c>
      <c r="M123" s="19">
        <f t="shared" si="17"/>
        <v>70016622.975999981</v>
      </c>
      <c r="N123" s="19">
        <f t="shared" si="17"/>
        <v>5601334</v>
      </c>
      <c r="O123" s="19">
        <f t="shared" si="17"/>
        <v>5610372</v>
      </c>
      <c r="P123" s="19">
        <f t="shared" si="17"/>
        <v>1669494</v>
      </c>
      <c r="Q123" s="19">
        <f t="shared" si="17"/>
        <v>755</v>
      </c>
      <c r="R123" s="17"/>
    </row>
    <row r="124" spans="1:19" ht="20.25" customHeight="1" x14ac:dyDescent="0.25">
      <c r="A124" s="112"/>
      <c r="B124" s="113"/>
      <c r="C124" s="113"/>
      <c r="D124" s="115"/>
      <c r="E124" s="115"/>
      <c r="F124" s="127"/>
      <c r="G124" s="114"/>
      <c r="H124" s="114"/>
      <c r="I124" s="114"/>
      <c r="J124" s="114"/>
      <c r="K124" s="116"/>
      <c r="L124" s="116"/>
      <c r="M124" s="114"/>
      <c r="N124" s="114"/>
      <c r="O124" s="114"/>
      <c r="P124" s="114"/>
      <c r="Q124" s="114"/>
      <c r="R124" s="112"/>
      <c r="S124" s="98"/>
    </row>
    <row r="125" spans="1:19" ht="20.25" customHeight="1" x14ac:dyDescent="0.25">
      <c r="A125" s="112"/>
      <c r="B125" s="117" t="s">
        <v>108</v>
      </c>
      <c r="C125" s="117"/>
      <c r="D125" s="118"/>
      <c r="E125" s="118"/>
      <c r="F125" s="118"/>
      <c r="G125" s="114"/>
      <c r="H125" s="114"/>
      <c r="I125" s="114"/>
      <c r="J125" s="114"/>
      <c r="K125" s="116"/>
      <c r="L125" s="116"/>
      <c r="M125" s="114"/>
      <c r="N125" s="114"/>
      <c r="O125" s="114"/>
      <c r="P125" s="114"/>
      <c r="Q125" s="114"/>
      <c r="R125" s="112"/>
      <c r="S125" s="98"/>
    </row>
    <row r="126" spans="1:19" ht="20.25" customHeight="1" x14ac:dyDescent="0.25">
      <c r="A126" s="119">
        <v>4001</v>
      </c>
      <c r="B126" t="s">
        <v>313</v>
      </c>
      <c r="C126" s="120" t="s">
        <v>185</v>
      </c>
      <c r="D126" s="161">
        <v>54441.210000000094</v>
      </c>
      <c r="E126" s="161">
        <f>VLOOKUP(A126,[1]Working!$A$2:$V$218,22,FALSE)</f>
        <v>82868</v>
      </c>
      <c r="F126" s="161">
        <f t="shared" ref="F126:F148" si="18">E126-D126</f>
        <v>28426.789999999906</v>
      </c>
      <c r="G126" s="269">
        <v>6403</v>
      </c>
      <c r="H126" s="269"/>
      <c r="I126" s="269">
        <v>5300</v>
      </c>
      <c r="J126" s="269">
        <v>50000</v>
      </c>
      <c r="K126" s="122">
        <f t="shared" ref="K126:K148" si="19">SUM(G126:J126)</f>
        <v>61703</v>
      </c>
      <c r="L126" s="122">
        <f t="shared" ref="L126:L148" si="20">E126-K126</f>
        <v>21165</v>
      </c>
      <c r="M126" s="121">
        <f>VLOOKUP(A126,'[2]Master List'!$B:$J,9,FALSE)-VLOOKUP(A126,'[2]Master List'!$B:$J,5,FALSE)</f>
        <v>492765</v>
      </c>
      <c r="N126" s="121">
        <f>ROUND(M126*5%,0)</f>
        <v>24638</v>
      </c>
      <c r="O126" s="121">
        <f t="shared" ref="O126:O148" si="21">ROUND(IF(N126=0,0,(IF(N126&lt;10000,10000,N126))),0)</f>
        <v>24638</v>
      </c>
      <c r="P126" s="121">
        <f t="shared" ref="P126:P148" si="22">IF(E126&gt;O126,E126-O126,0)</f>
        <v>58230</v>
      </c>
      <c r="Q126" s="123">
        <f t="shared" ref="Q126:Q148" si="23">ROUND(IF(L126&gt;O126,L126-O126,0),0)</f>
        <v>0</v>
      </c>
      <c r="R126" s="119" t="str">
        <f t="shared" ref="R126:R148" si="24">IF(Q126&gt;0,"Above limit","")</f>
        <v/>
      </c>
      <c r="S126" s="98"/>
    </row>
    <row r="127" spans="1:19" ht="20.25" customHeight="1" x14ac:dyDescent="0.25">
      <c r="A127" s="119">
        <v>4024</v>
      </c>
      <c r="B127" s="219" t="s">
        <v>506</v>
      </c>
      <c r="C127" s="120" t="s">
        <v>185</v>
      </c>
      <c r="D127" s="161">
        <v>-3233.6800000006915</v>
      </c>
      <c r="E127" s="161">
        <f>VLOOKUP(A127,[1]Working!$A$2:$V$218,22,FALSE)</f>
        <v>-78108</v>
      </c>
      <c r="F127" s="161">
        <f t="shared" si="18"/>
        <v>-74874.319999999308</v>
      </c>
      <c r="G127" s="121">
        <v>0</v>
      </c>
      <c r="H127" s="121"/>
      <c r="I127" s="121">
        <v>0</v>
      </c>
      <c r="J127" s="121">
        <v>0</v>
      </c>
      <c r="K127" s="122">
        <f t="shared" si="19"/>
        <v>0</v>
      </c>
      <c r="L127" s="122">
        <f t="shared" si="20"/>
        <v>-78108</v>
      </c>
      <c r="M127" s="121">
        <v>0</v>
      </c>
      <c r="N127" s="121">
        <f t="shared" ref="N127:N148" si="25">ROUND(M127*5%,0)</f>
        <v>0</v>
      </c>
      <c r="O127" s="121">
        <f t="shared" si="21"/>
        <v>0</v>
      </c>
      <c r="P127" s="121">
        <f t="shared" si="22"/>
        <v>0</v>
      </c>
      <c r="Q127" s="123">
        <f t="shared" si="23"/>
        <v>0</v>
      </c>
      <c r="R127" s="119" t="str">
        <f t="shared" si="24"/>
        <v/>
      </c>
      <c r="S127" s="98"/>
    </row>
    <row r="128" spans="1:19" ht="20.25" customHeight="1" x14ac:dyDescent="0.25">
      <c r="A128" s="119">
        <v>4079</v>
      </c>
      <c r="B128" t="s">
        <v>314</v>
      </c>
      <c r="C128" s="120" t="s">
        <v>476</v>
      </c>
      <c r="D128" s="161">
        <v>44228.979999999981</v>
      </c>
      <c r="E128" s="161">
        <f>VLOOKUP(A128,[1]Working!$A$2:$V$218,22,FALSE)</f>
        <v>117997</v>
      </c>
      <c r="F128" s="161">
        <f t="shared" si="18"/>
        <v>73768.020000000019</v>
      </c>
      <c r="G128" s="121">
        <v>0</v>
      </c>
      <c r="H128" s="121"/>
      <c r="I128" s="121">
        <v>0</v>
      </c>
      <c r="J128" s="269">
        <v>59057</v>
      </c>
      <c r="K128" s="122">
        <f t="shared" si="19"/>
        <v>59057</v>
      </c>
      <c r="L128" s="122">
        <f t="shared" si="20"/>
        <v>58940</v>
      </c>
      <c r="M128" s="121">
        <f>VLOOKUP(A128,'[2]Master List'!$B:$J,9,FALSE)-VLOOKUP(A128,'[2]Master List'!$B:$J,5,FALSE)</f>
        <v>1221826</v>
      </c>
      <c r="N128" s="121">
        <f t="shared" si="25"/>
        <v>61091</v>
      </c>
      <c r="O128" s="121">
        <f t="shared" si="21"/>
        <v>61091</v>
      </c>
      <c r="P128" s="121">
        <f t="shared" si="22"/>
        <v>56906</v>
      </c>
      <c r="Q128" s="123">
        <f t="shared" si="23"/>
        <v>0</v>
      </c>
      <c r="R128" s="119" t="str">
        <f>IF(Q128&gt;0,"Above limit","")</f>
        <v/>
      </c>
      <c r="S128" s="98"/>
    </row>
    <row r="129" spans="1:19" ht="20.25" customHeight="1" x14ac:dyDescent="0.25">
      <c r="A129" s="119">
        <v>4150</v>
      </c>
      <c r="B129" t="s">
        <v>315</v>
      </c>
      <c r="C129" s="120" t="s">
        <v>187</v>
      </c>
      <c r="D129" s="161">
        <v>19331.599999999675</v>
      </c>
      <c r="E129" s="161">
        <f>VLOOKUP(A129,[1]Working!$A$2:$V$218,22,FALSE)</f>
        <v>50344</v>
      </c>
      <c r="F129" s="161">
        <f t="shared" si="18"/>
        <v>31012.400000000325</v>
      </c>
      <c r="G129" s="121">
        <v>0</v>
      </c>
      <c r="H129" s="121"/>
      <c r="I129" s="121">
        <v>0</v>
      </c>
      <c r="J129" s="121">
        <v>0</v>
      </c>
      <c r="K129" s="122">
        <f t="shared" si="19"/>
        <v>0</v>
      </c>
      <c r="L129" s="122">
        <f t="shared" si="20"/>
        <v>50344</v>
      </c>
      <c r="M129" s="121">
        <f>VLOOKUP(A129,'[2]Master List'!$B:$J,9,FALSE)-VLOOKUP(A129,'[2]Master List'!$B:$J,5,FALSE)</f>
        <v>2273736</v>
      </c>
      <c r="N129" s="121">
        <f t="shared" si="25"/>
        <v>113687</v>
      </c>
      <c r="O129" s="121">
        <f t="shared" si="21"/>
        <v>113687</v>
      </c>
      <c r="P129" s="121">
        <f t="shared" si="22"/>
        <v>0</v>
      </c>
      <c r="Q129" s="123">
        <f t="shared" si="23"/>
        <v>0</v>
      </c>
      <c r="R129" s="119" t="str">
        <f t="shared" si="24"/>
        <v/>
      </c>
      <c r="S129" s="98"/>
    </row>
    <row r="130" spans="1:19" ht="20.25" customHeight="1" x14ac:dyDescent="0.25">
      <c r="A130" s="119">
        <v>4161</v>
      </c>
      <c r="B130" t="s">
        <v>316</v>
      </c>
      <c r="C130" s="120" t="s">
        <v>184</v>
      </c>
      <c r="D130" s="161">
        <v>72398.059999999445</v>
      </c>
      <c r="E130" s="161">
        <f>VLOOKUP(A130,[1]Working!$A$2:$V$218,22,FALSE)</f>
        <v>50375</v>
      </c>
      <c r="F130" s="161">
        <f t="shared" si="18"/>
        <v>-22023.059999999445</v>
      </c>
      <c r="G130" s="121">
        <v>11900</v>
      </c>
      <c r="H130" s="121"/>
      <c r="I130" s="121">
        <v>0</v>
      </c>
      <c r="J130" s="121">
        <v>0</v>
      </c>
      <c r="K130" s="122">
        <f t="shared" si="19"/>
        <v>11900</v>
      </c>
      <c r="L130" s="122">
        <f t="shared" si="20"/>
        <v>38475</v>
      </c>
      <c r="M130" s="121">
        <f>VLOOKUP(A130,'[2]Master List'!$B:$J,9,FALSE)-VLOOKUP(A130,'[2]Master List'!$B:$J,5,FALSE)</f>
        <v>1310930</v>
      </c>
      <c r="N130" s="121">
        <f t="shared" si="25"/>
        <v>65547</v>
      </c>
      <c r="O130" s="121">
        <f t="shared" si="21"/>
        <v>65547</v>
      </c>
      <c r="P130" s="121">
        <f t="shared" si="22"/>
        <v>0</v>
      </c>
      <c r="Q130" s="123">
        <f t="shared" si="23"/>
        <v>0</v>
      </c>
      <c r="R130" s="119" t="str">
        <f t="shared" si="24"/>
        <v/>
      </c>
      <c r="S130" s="98"/>
    </row>
    <row r="131" spans="1:19" ht="20.25" customHeight="1" x14ac:dyDescent="0.25">
      <c r="A131" s="119">
        <v>4162</v>
      </c>
      <c r="B131" t="s">
        <v>317</v>
      </c>
      <c r="C131" s="120" t="s">
        <v>184</v>
      </c>
      <c r="D131" s="161">
        <v>46120.209999999963</v>
      </c>
      <c r="E131" s="161">
        <f>VLOOKUP(A131,[1]Working!$A$2:$V$218,22,FALSE)</f>
        <v>12883</v>
      </c>
      <c r="F131" s="161">
        <f t="shared" si="18"/>
        <v>-33237.209999999963</v>
      </c>
      <c r="G131" s="121">
        <v>2089</v>
      </c>
      <c r="H131" s="121"/>
      <c r="I131" s="121">
        <v>0</v>
      </c>
      <c r="J131" s="121">
        <v>0</v>
      </c>
      <c r="K131" s="122">
        <f t="shared" si="19"/>
        <v>2089</v>
      </c>
      <c r="L131" s="122">
        <f>E131-K131</f>
        <v>10794</v>
      </c>
      <c r="M131" s="121">
        <f>VLOOKUP(A131,'[2]Master List'!$B:$J,9,FALSE)-VLOOKUP(A131,'[2]Master List'!$B:$J,5,FALSE)</f>
        <v>881701</v>
      </c>
      <c r="N131" s="121">
        <f t="shared" si="25"/>
        <v>44085</v>
      </c>
      <c r="O131" s="121">
        <f t="shared" si="21"/>
        <v>44085</v>
      </c>
      <c r="P131" s="121">
        <f t="shared" si="22"/>
        <v>0</v>
      </c>
      <c r="Q131" s="123">
        <f t="shared" si="23"/>
        <v>0</v>
      </c>
      <c r="R131" s="119" t="str">
        <f t="shared" si="24"/>
        <v/>
      </c>
      <c r="S131" s="98"/>
    </row>
    <row r="132" spans="1:19" ht="20.25" customHeight="1" x14ac:dyDescent="0.25">
      <c r="A132" s="119">
        <v>4198</v>
      </c>
      <c r="B132" t="s">
        <v>318</v>
      </c>
      <c r="C132" s="120" t="s">
        <v>188</v>
      </c>
      <c r="D132" s="161">
        <v>49132.460000000268</v>
      </c>
      <c r="E132" s="161">
        <f>VLOOKUP(A132,[1]Working!$A$2:$V$218,22,FALSE)</f>
        <v>153529</v>
      </c>
      <c r="F132" s="161">
        <f t="shared" si="18"/>
        <v>104396.53999999973</v>
      </c>
      <c r="G132" s="269">
        <v>2000</v>
      </c>
      <c r="H132" s="269"/>
      <c r="I132" s="269">
        <v>8320</v>
      </c>
      <c r="J132" s="269">
        <v>143209</v>
      </c>
      <c r="K132" s="122">
        <f t="shared" si="19"/>
        <v>153529</v>
      </c>
      <c r="L132" s="122">
        <f t="shared" si="20"/>
        <v>0</v>
      </c>
      <c r="M132" s="121">
        <f>VLOOKUP(A132,'[2]Master List'!$B:$J,9,FALSE)-VLOOKUP(A132,'[2]Master List'!$B:$J,5,FALSE)</f>
        <v>1751655</v>
      </c>
      <c r="N132" s="121">
        <f t="shared" si="25"/>
        <v>87583</v>
      </c>
      <c r="O132" s="121">
        <f t="shared" si="21"/>
        <v>87583</v>
      </c>
      <c r="P132" s="121">
        <f t="shared" si="22"/>
        <v>65946</v>
      </c>
      <c r="Q132" s="123">
        <f t="shared" si="23"/>
        <v>0</v>
      </c>
      <c r="R132" s="119" t="str">
        <f t="shared" si="24"/>
        <v/>
      </c>
      <c r="S132" s="98"/>
    </row>
    <row r="133" spans="1:19" ht="20.25" customHeight="1" x14ac:dyDescent="0.25">
      <c r="A133" s="119">
        <v>4199</v>
      </c>
      <c r="B133" t="s">
        <v>319</v>
      </c>
      <c r="C133" s="120" t="s">
        <v>188</v>
      </c>
      <c r="D133" s="161">
        <v>88737.049999998868</v>
      </c>
      <c r="E133" s="161">
        <f>VLOOKUP(A133,[1]Working!$A$2:$V$218,22,FALSE)</f>
        <v>62385</v>
      </c>
      <c r="F133" s="161">
        <f t="shared" si="18"/>
        <v>-26352.049999998868</v>
      </c>
      <c r="G133" s="269">
        <v>7000</v>
      </c>
      <c r="H133" s="121"/>
      <c r="I133" s="121">
        <v>0</v>
      </c>
      <c r="J133" s="121">
        <v>0</v>
      </c>
      <c r="K133" s="122">
        <f t="shared" si="19"/>
        <v>7000</v>
      </c>
      <c r="L133" s="122">
        <f t="shared" si="20"/>
        <v>55385</v>
      </c>
      <c r="M133" s="121">
        <f>VLOOKUP(A133,'[2]Master List'!$B:$J,9,FALSE)-VLOOKUP(A133,'[2]Master List'!$B:$J,5,FALSE)</f>
        <v>1399891</v>
      </c>
      <c r="N133" s="121">
        <f t="shared" si="25"/>
        <v>69995</v>
      </c>
      <c r="O133" s="121">
        <f t="shared" si="21"/>
        <v>69995</v>
      </c>
      <c r="P133" s="121">
        <f t="shared" si="22"/>
        <v>0</v>
      </c>
      <c r="Q133" s="123">
        <f t="shared" si="23"/>
        <v>0</v>
      </c>
      <c r="R133" s="119" t="str">
        <f t="shared" si="24"/>
        <v/>
      </c>
      <c r="S133" s="98"/>
    </row>
    <row r="134" spans="1:19" ht="20.25" customHeight="1" x14ac:dyDescent="0.25">
      <c r="A134" s="119">
        <v>4290</v>
      </c>
      <c r="B134" s="219" t="s">
        <v>507</v>
      </c>
      <c r="C134" s="120" t="s">
        <v>185</v>
      </c>
      <c r="D134" s="161">
        <v>19928.719999998684</v>
      </c>
      <c r="E134" s="161">
        <f>VLOOKUP(A134,[1]Working!$A$2:$V$218,22,FALSE)</f>
        <v>-61313</v>
      </c>
      <c r="F134" s="161">
        <f t="shared" si="18"/>
        <v>-81241.719999998691</v>
      </c>
      <c r="G134" s="121">
        <v>0</v>
      </c>
      <c r="H134" s="121"/>
      <c r="I134" s="121">
        <v>0</v>
      </c>
      <c r="J134" s="121">
        <v>0</v>
      </c>
      <c r="K134" s="122">
        <v>0</v>
      </c>
      <c r="L134" s="122">
        <f t="shared" si="20"/>
        <v>-61313</v>
      </c>
      <c r="M134" s="121">
        <v>0</v>
      </c>
      <c r="N134" s="121">
        <f t="shared" si="25"/>
        <v>0</v>
      </c>
      <c r="O134" s="121">
        <f t="shared" si="21"/>
        <v>0</v>
      </c>
      <c r="P134" s="121">
        <f t="shared" si="22"/>
        <v>0</v>
      </c>
      <c r="Q134" s="123">
        <f t="shared" si="23"/>
        <v>0</v>
      </c>
      <c r="R134" s="119" t="str">
        <f t="shared" si="24"/>
        <v/>
      </c>
      <c r="S134" s="98"/>
    </row>
    <row r="135" spans="1:19" ht="20.25" customHeight="1" x14ac:dyDescent="0.25">
      <c r="A135" s="119">
        <v>4328</v>
      </c>
      <c r="B135" t="s">
        <v>320</v>
      </c>
      <c r="C135" s="120" t="s">
        <v>185</v>
      </c>
      <c r="D135" s="161">
        <v>-13241.220000001573</v>
      </c>
      <c r="E135" s="161">
        <f>VLOOKUP(A135,[1]Working!$A$2:$V$218,22,FALSE)</f>
        <v>-27336</v>
      </c>
      <c r="F135" s="161">
        <f t="shared" si="18"/>
        <v>-14094.779999998427</v>
      </c>
      <c r="G135" s="121">
        <v>0</v>
      </c>
      <c r="H135" s="121"/>
      <c r="I135" s="121">
        <v>0</v>
      </c>
      <c r="J135" s="121">
        <v>0</v>
      </c>
      <c r="K135" s="122">
        <f t="shared" si="19"/>
        <v>0</v>
      </c>
      <c r="L135" s="122">
        <f t="shared" si="20"/>
        <v>-27336</v>
      </c>
      <c r="M135" s="121">
        <f>VLOOKUP(A135,'[2]Master List'!$B:$J,9,FALSE)-VLOOKUP(A135,'[2]Master List'!$B:$J,5,FALSE)</f>
        <v>1208120</v>
      </c>
      <c r="N135" s="121">
        <f t="shared" si="25"/>
        <v>60406</v>
      </c>
      <c r="O135" s="121">
        <f t="shared" si="21"/>
        <v>60406</v>
      </c>
      <c r="P135" s="121">
        <f t="shared" si="22"/>
        <v>0</v>
      </c>
      <c r="Q135" s="123">
        <f t="shared" si="23"/>
        <v>0</v>
      </c>
      <c r="R135" s="119" t="str">
        <f t="shared" si="24"/>
        <v/>
      </c>
      <c r="S135" s="98"/>
    </row>
    <row r="136" spans="1:19" ht="20.25" customHeight="1" x14ac:dyDescent="0.25">
      <c r="A136" s="119">
        <v>4332</v>
      </c>
      <c r="B136" t="s">
        <v>321</v>
      </c>
      <c r="C136" s="120" t="s">
        <v>186</v>
      </c>
      <c r="D136" s="161">
        <v>26442.689999999711</v>
      </c>
      <c r="E136" s="161">
        <f>VLOOKUP(A136,[1]Working!$A$2:$V$218,22,FALSE)</f>
        <v>173802</v>
      </c>
      <c r="F136" s="161">
        <f t="shared" si="18"/>
        <v>147359.31000000029</v>
      </c>
      <c r="G136" s="121">
        <v>19143</v>
      </c>
      <c r="H136" s="121"/>
      <c r="I136" s="121">
        <v>3500</v>
      </c>
      <c r="J136" s="121">
        <v>91000</v>
      </c>
      <c r="K136" s="122">
        <f t="shared" si="19"/>
        <v>113643</v>
      </c>
      <c r="L136" s="122">
        <f t="shared" si="20"/>
        <v>60159</v>
      </c>
      <c r="M136" s="121">
        <f>VLOOKUP(A136,'[2]Master List'!$B:$J,9,FALSE)-VLOOKUP(A136,'[2]Master List'!$B:$J,5,FALSE)</f>
        <v>1486765</v>
      </c>
      <c r="N136" s="121">
        <f t="shared" si="25"/>
        <v>74338</v>
      </c>
      <c r="O136" s="121">
        <f t="shared" si="21"/>
        <v>74338</v>
      </c>
      <c r="P136" s="121">
        <f t="shared" si="22"/>
        <v>99464</v>
      </c>
      <c r="Q136" s="123">
        <f t="shared" si="23"/>
        <v>0</v>
      </c>
      <c r="R136" s="119" t="str">
        <f t="shared" si="24"/>
        <v/>
      </c>
      <c r="S136" s="98"/>
    </row>
    <row r="137" spans="1:19" ht="20.25" customHeight="1" x14ac:dyDescent="0.25">
      <c r="A137" s="119">
        <v>4337</v>
      </c>
      <c r="B137" t="s">
        <v>344</v>
      </c>
      <c r="C137" s="120" t="s">
        <v>186</v>
      </c>
      <c r="D137" s="161">
        <v>142778.12999999896</v>
      </c>
      <c r="E137" s="161">
        <f>VLOOKUP(A137,[1]Working!$A$2:$V$218,22,FALSE)</f>
        <v>61511</v>
      </c>
      <c r="F137" s="161">
        <f t="shared" si="18"/>
        <v>-81267.129999998957</v>
      </c>
      <c r="G137" s="121">
        <v>1976</v>
      </c>
      <c r="H137" s="121"/>
      <c r="I137" s="121">
        <v>0</v>
      </c>
      <c r="J137" s="121">
        <v>0</v>
      </c>
      <c r="K137" s="122">
        <f t="shared" si="19"/>
        <v>1976</v>
      </c>
      <c r="L137" s="122">
        <f t="shared" si="20"/>
        <v>59535</v>
      </c>
      <c r="M137" s="121">
        <f>VLOOKUP(A137,'[2]Master List'!$B:$J,9,FALSE)-VLOOKUP(A137,'[2]Master List'!$B:$J,5,FALSE)</f>
        <v>1641717</v>
      </c>
      <c r="N137" s="121">
        <f t="shared" si="25"/>
        <v>82086</v>
      </c>
      <c r="O137" s="121">
        <f t="shared" si="21"/>
        <v>82086</v>
      </c>
      <c r="P137" s="121">
        <f t="shared" si="22"/>
        <v>0</v>
      </c>
      <c r="Q137" s="123">
        <f t="shared" si="23"/>
        <v>0</v>
      </c>
      <c r="R137" s="119" t="str">
        <f t="shared" si="24"/>
        <v/>
      </c>
      <c r="S137" s="98"/>
    </row>
    <row r="138" spans="1:19" ht="20.25" customHeight="1" x14ac:dyDescent="0.25">
      <c r="A138" s="119">
        <v>4361</v>
      </c>
      <c r="B138" t="s">
        <v>322</v>
      </c>
      <c r="C138" s="120" t="s">
        <v>184</v>
      </c>
      <c r="D138" s="161">
        <v>80507.209999999672</v>
      </c>
      <c r="E138" s="161">
        <f>VLOOKUP(A138,[1]Working!$A$2:$V$218,22,FALSE)</f>
        <v>32308</v>
      </c>
      <c r="F138" s="161">
        <f t="shared" si="18"/>
        <v>-48199.209999999672</v>
      </c>
      <c r="G138" s="121">
        <v>0</v>
      </c>
      <c r="H138" s="121"/>
      <c r="I138" s="121">
        <v>0</v>
      </c>
      <c r="J138" s="121">
        <v>0</v>
      </c>
      <c r="K138" s="122">
        <f t="shared" si="19"/>
        <v>0</v>
      </c>
      <c r="L138" s="122">
        <f t="shared" si="20"/>
        <v>32308</v>
      </c>
      <c r="M138" s="121">
        <f>VLOOKUP(A138,'[2]Master List'!$B:$J,9,FALSE)-VLOOKUP(A138,'[2]Master List'!$B:$J,5,FALSE)</f>
        <v>672729</v>
      </c>
      <c r="N138" s="121">
        <f t="shared" si="25"/>
        <v>33636</v>
      </c>
      <c r="O138" s="121">
        <f t="shared" si="21"/>
        <v>33636</v>
      </c>
      <c r="P138" s="121">
        <f t="shared" si="22"/>
        <v>0</v>
      </c>
      <c r="Q138" s="123">
        <f t="shared" si="23"/>
        <v>0</v>
      </c>
      <c r="R138" s="119" t="str">
        <f t="shared" si="24"/>
        <v/>
      </c>
      <c r="S138" s="98"/>
    </row>
    <row r="139" spans="1:19" ht="20.25" customHeight="1" x14ac:dyDescent="0.25">
      <c r="A139" s="119">
        <v>4370</v>
      </c>
      <c r="B139" t="s">
        <v>323</v>
      </c>
      <c r="C139" s="120" t="s">
        <v>186</v>
      </c>
      <c r="D139" s="161">
        <v>11228.2400000002</v>
      </c>
      <c r="E139" s="161">
        <f>VLOOKUP(A139,[1]Working!$A$2:$V$218,22,FALSE)</f>
        <v>29246</v>
      </c>
      <c r="F139" s="161">
        <f t="shared" si="18"/>
        <v>18017.759999999798</v>
      </c>
      <c r="G139" s="121">
        <v>8317</v>
      </c>
      <c r="H139" s="121"/>
      <c r="I139" s="121">
        <v>0</v>
      </c>
      <c r="J139" s="121">
        <v>0</v>
      </c>
      <c r="K139" s="122">
        <f t="shared" si="19"/>
        <v>8317</v>
      </c>
      <c r="L139" s="122">
        <f t="shared" si="20"/>
        <v>20929</v>
      </c>
      <c r="M139" s="121">
        <f>VLOOKUP(A139,'[2]Master List'!$B:$J,9,FALSE)-VLOOKUP(A139,'[2]Master List'!$B:$J,5,FALSE)</f>
        <v>617130</v>
      </c>
      <c r="N139" s="121">
        <f t="shared" si="25"/>
        <v>30857</v>
      </c>
      <c r="O139" s="121">
        <f t="shared" si="21"/>
        <v>30857</v>
      </c>
      <c r="P139" s="121">
        <f t="shared" si="22"/>
        <v>0</v>
      </c>
      <c r="Q139" s="123">
        <f t="shared" si="23"/>
        <v>0</v>
      </c>
      <c r="R139" s="119" t="str">
        <f t="shared" si="24"/>
        <v/>
      </c>
      <c r="S139" s="98"/>
    </row>
    <row r="140" spans="1:19" ht="20.25" customHeight="1" x14ac:dyDescent="0.25">
      <c r="A140" s="119">
        <v>4401</v>
      </c>
      <c r="B140" t="s">
        <v>324</v>
      </c>
      <c r="C140" s="120" t="s">
        <v>185</v>
      </c>
      <c r="D140" s="161">
        <v>43937.619999999908</v>
      </c>
      <c r="E140" s="161">
        <f>VLOOKUP(A140,[1]Working!$A$2:$V$218,22,FALSE)</f>
        <v>70592</v>
      </c>
      <c r="F140" s="161">
        <f t="shared" si="18"/>
        <v>26654.380000000092</v>
      </c>
      <c r="G140" s="269">
        <v>1350</v>
      </c>
      <c r="H140" s="121"/>
      <c r="I140" s="121">
        <v>0</v>
      </c>
      <c r="J140" s="269">
        <v>35014</v>
      </c>
      <c r="K140" s="122">
        <f t="shared" si="19"/>
        <v>36364</v>
      </c>
      <c r="L140" s="122">
        <f t="shared" si="20"/>
        <v>34228</v>
      </c>
      <c r="M140" s="121">
        <f>VLOOKUP(A140,'[2]Master List'!$B:$J,9,FALSE)-VLOOKUP(A140,'[2]Master List'!$B:$J,5,FALSE)</f>
        <v>688020</v>
      </c>
      <c r="N140" s="121">
        <f t="shared" si="25"/>
        <v>34401</v>
      </c>
      <c r="O140" s="121">
        <f t="shared" si="21"/>
        <v>34401</v>
      </c>
      <c r="P140" s="121">
        <f t="shared" si="22"/>
        <v>36191</v>
      </c>
      <c r="Q140" s="123">
        <f t="shared" si="23"/>
        <v>0</v>
      </c>
      <c r="R140" s="119" t="str">
        <f t="shared" si="24"/>
        <v/>
      </c>
      <c r="S140" s="98"/>
    </row>
    <row r="141" spans="1:19" ht="20.25" customHeight="1" x14ac:dyDescent="0.25">
      <c r="A141" s="119">
        <v>4404</v>
      </c>
      <c r="B141" t="s">
        <v>325</v>
      </c>
      <c r="C141" s="120" t="s">
        <v>187</v>
      </c>
      <c r="D141" s="161">
        <v>25693.159999999218</v>
      </c>
      <c r="E141" s="161">
        <f>VLOOKUP(A141,[1]Working!$A$2:$V$218,22,FALSE)</f>
        <v>5599</v>
      </c>
      <c r="F141" s="161">
        <f t="shared" si="18"/>
        <v>-20094.159999999218</v>
      </c>
      <c r="G141" s="121">
        <v>0</v>
      </c>
      <c r="H141" s="121"/>
      <c r="I141" s="121">
        <v>0</v>
      </c>
      <c r="J141" s="121">
        <v>0</v>
      </c>
      <c r="K141" s="122">
        <f t="shared" si="19"/>
        <v>0</v>
      </c>
      <c r="L141" s="122">
        <f t="shared" si="20"/>
        <v>5599</v>
      </c>
      <c r="M141" s="121">
        <f>VLOOKUP(A141,'[2]Master List'!$B:$J,9,FALSE)-VLOOKUP(A141,'[2]Master List'!$B:$J,5,FALSE)</f>
        <v>1271368</v>
      </c>
      <c r="N141" s="121">
        <f t="shared" si="25"/>
        <v>63568</v>
      </c>
      <c r="O141" s="121">
        <f t="shared" si="21"/>
        <v>63568</v>
      </c>
      <c r="P141" s="121">
        <f t="shared" si="22"/>
        <v>0</v>
      </c>
      <c r="Q141" s="123">
        <f t="shared" si="23"/>
        <v>0</v>
      </c>
      <c r="R141" s="119" t="str">
        <f t="shared" si="24"/>
        <v/>
      </c>
      <c r="S141" s="98"/>
    </row>
    <row r="142" spans="1:19" ht="20.25" customHeight="1" x14ac:dyDescent="0.25">
      <c r="A142" s="119">
        <v>4441</v>
      </c>
      <c r="B142" t="s">
        <v>326</v>
      </c>
      <c r="C142" s="120" t="s">
        <v>476</v>
      </c>
      <c r="D142" s="161">
        <v>22172.100000000028</v>
      </c>
      <c r="E142" s="161">
        <f>VLOOKUP(A142,[1]Working!$A$2:$V$218,22,FALSE)</f>
        <v>82114</v>
      </c>
      <c r="F142" s="161">
        <f t="shared" si="18"/>
        <v>59941.899999999972</v>
      </c>
      <c r="G142" s="269">
        <v>5377</v>
      </c>
      <c r="H142" s="121"/>
      <c r="I142" s="121">
        <v>0</v>
      </c>
      <c r="J142" s="121">
        <v>0</v>
      </c>
      <c r="K142" s="122">
        <f t="shared" si="19"/>
        <v>5377</v>
      </c>
      <c r="L142" s="122">
        <f t="shared" si="20"/>
        <v>76737</v>
      </c>
      <c r="M142" s="121">
        <f>VLOOKUP(A142,'[2]Master List'!$B:$J,9,FALSE)-VLOOKUP(A142,'[2]Master List'!$B:$J,5,FALSE)</f>
        <v>1695242</v>
      </c>
      <c r="N142" s="121">
        <f t="shared" si="25"/>
        <v>84762</v>
      </c>
      <c r="O142" s="121">
        <f t="shared" si="21"/>
        <v>84762</v>
      </c>
      <c r="P142" s="121">
        <f t="shared" si="22"/>
        <v>0</v>
      </c>
      <c r="Q142" s="123">
        <f t="shared" si="23"/>
        <v>0</v>
      </c>
      <c r="R142" s="119" t="str">
        <f t="shared" si="24"/>
        <v/>
      </c>
      <c r="S142" s="98"/>
    </row>
    <row r="143" spans="1:19" ht="20.25" customHeight="1" x14ac:dyDescent="0.25">
      <c r="A143" s="119">
        <v>4620</v>
      </c>
      <c r="B143" t="s">
        <v>327</v>
      </c>
      <c r="C143" s="120" t="s">
        <v>185</v>
      </c>
      <c r="D143" s="161">
        <v>53655.829999999813</v>
      </c>
      <c r="E143" s="161">
        <f>VLOOKUP(A143,[1]Working!$A$2:$V$218,22,FALSE)</f>
        <v>72537</v>
      </c>
      <c r="F143" s="161">
        <f t="shared" si="18"/>
        <v>18881.170000000187</v>
      </c>
      <c r="G143" s="121">
        <v>0</v>
      </c>
      <c r="H143" s="121"/>
      <c r="I143" s="121">
        <v>0</v>
      </c>
      <c r="J143" s="269">
        <v>44370</v>
      </c>
      <c r="K143" s="122">
        <f t="shared" si="19"/>
        <v>44370</v>
      </c>
      <c r="L143" s="122">
        <f t="shared" si="20"/>
        <v>28167</v>
      </c>
      <c r="M143" s="121">
        <f>VLOOKUP(A143,'[2]Master List'!$B:$J,9,FALSE)-VLOOKUP(A143,'[2]Master List'!$B:$J,5,FALSE)</f>
        <v>826422</v>
      </c>
      <c r="N143" s="121">
        <f t="shared" si="25"/>
        <v>41321</v>
      </c>
      <c r="O143" s="121">
        <f t="shared" si="21"/>
        <v>41321</v>
      </c>
      <c r="P143" s="121">
        <f t="shared" si="22"/>
        <v>31216</v>
      </c>
      <c r="Q143" s="123">
        <f t="shared" si="23"/>
        <v>0</v>
      </c>
      <c r="R143" s="119" t="str">
        <f t="shared" si="24"/>
        <v/>
      </c>
      <c r="S143" s="98"/>
    </row>
    <row r="144" spans="1:19" s="267" customFormat="1" ht="20.25" customHeight="1" x14ac:dyDescent="0.25">
      <c r="A144" s="260">
        <v>4654</v>
      </c>
      <c r="B144" s="261" t="s">
        <v>328</v>
      </c>
      <c r="C144" s="262" t="s">
        <v>476</v>
      </c>
      <c r="D144" s="263">
        <v>32609.94999999932</v>
      </c>
      <c r="E144" s="263">
        <f>VLOOKUP(A144,[1]Working!$A$2:$V$218,22,FALSE)</f>
        <v>52882</v>
      </c>
      <c r="F144" s="263">
        <f t="shared" si="18"/>
        <v>20272.05000000068</v>
      </c>
      <c r="G144" s="264"/>
      <c r="H144" s="264"/>
      <c r="I144" s="264"/>
      <c r="J144" s="264"/>
      <c r="K144" s="265">
        <f t="shared" si="19"/>
        <v>0</v>
      </c>
      <c r="L144" s="265">
        <f t="shared" si="20"/>
        <v>52882</v>
      </c>
      <c r="M144" s="264">
        <f>VLOOKUP(A144,'[2]Master List'!$B:$J,9,FALSE)-VLOOKUP(A144,'[2]Master List'!$B:$J,5,FALSE)</f>
        <v>1291557</v>
      </c>
      <c r="N144" s="264">
        <f t="shared" si="25"/>
        <v>64578</v>
      </c>
      <c r="O144" s="264">
        <f t="shared" si="21"/>
        <v>64578</v>
      </c>
      <c r="P144" s="264">
        <f t="shared" si="22"/>
        <v>0</v>
      </c>
      <c r="Q144" s="266">
        <f t="shared" si="23"/>
        <v>0</v>
      </c>
      <c r="R144" s="260" t="s">
        <v>525</v>
      </c>
    </row>
    <row r="145" spans="1:19" ht="20.25" customHeight="1" x14ac:dyDescent="0.25">
      <c r="A145" s="119">
        <v>4800</v>
      </c>
      <c r="B145" t="s">
        <v>329</v>
      </c>
      <c r="C145" s="120" t="s">
        <v>187</v>
      </c>
      <c r="D145" s="161">
        <v>69412.689999999362</v>
      </c>
      <c r="E145" s="161">
        <f>VLOOKUP(A145,[1]Working!$A$2:$V$218,22,FALSE)</f>
        <v>107231</v>
      </c>
      <c r="F145" s="161">
        <f t="shared" si="18"/>
        <v>37818.310000000638</v>
      </c>
      <c r="G145" s="121">
        <v>7751</v>
      </c>
      <c r="H145" s="121"/>
      <c r="I145" s="121">
        <v>0</v>
      </c>
      <c r="J145" s="121">
        <v>47204</v>
      </c>
      <c r="K145" s="122">
        <f t="shared" si="19"/>
        <v>54955</v>
      </c>
      <c r="L145" s="122">
        <f t="shared" si="20"/>
        <v>52276</v>
      </c>
      <c r="M145" s="121">
        <f>VLOOKUP(A145,'[2]Master List'!$B:$J,9,FALSE)-VLOOKUP(A145,'[2]Master List'!$B:$J,5,FALSE)</f>
        <v>1807168</v>
      </c>
      <c r="N145" s="121">
        <f t="shared" si="25"/>
        <v>90358</v>
      </c>
      <c r="O145" s="121">
        <f t="shared" si="21"/>
        <v>90358</v>
      </c>
      <c r="P145" s="121">
        <f t="shared" si="22"/>
        <v>16873</v>
      </c>
      <c r="Q145" s="123">
        <f t="shared" si="23"/>
        <v>0</v>
      </c>
      <c r="R145" s="119" t="str">
        <f t="shared" si="24"/>
        <v/>
      </c>
      <c r="S145" s="98"/>
    </row>
    <row r="146" spans="1:19" ht="20.25" customHeight="1" x14ac:dyDescent="0.25">
      <c r="A146" s="119">
        <v>4802</v>
      </c>
      <c r="B146" t="s">
        <v>330</v>
      </c>
      <c r="C146" s="120" t="s">
        <v>186</v>
      </c>
      <c r="D146" s="161">
        <v>-15358.750000000415</v>
      </c>
      <c r="E146" s="161">
        <f>VLOOKUP(A146,[1]Working!$A$2:$V$218,22,FALSE)</f>
        <v>47082</v>
      </c>
      <c r="F146" s="161">
        <f t="shared" si="18"/>
        <v>62440.750000000415</v>
      </c>
      <c r="G146" s="121">
        <v>4702</v>
      </c>
      <c r="H146" s="121"/>
      <c r="I146" s="121">
        <v>0</v>
      </c>
      <c r="J146" s="121">
        <v>0</v>
      </c>
      <c r="K146" s="122">
        <f t="shared" si="19"/>
        <v>4702</v>
      </c>
      <c r="L146" s="122">
        <f t="shared" si="20"/>
        <v>42380</v>
      </c>
      <c r="M146" s="121">
        <f>VLOOKUP(A146,'[2]Master List'!$B:$J,9,FALSE)-VLOOKUP(A146,'[2]Master List'!$B:$J,5,FALSE)</f>
        <v>870048</v>
      </c>
      <c r="N146" s="121">
        <f t="shared" si="25"/>
        <v>43502</v>
      </c>
      <c r="O146" s="121">
        <f t="shared" si="21"/>
        <v>43502</v>
      </c>
      <c r="P146" s="121">
        <f t="shared" si="22"/>
        <v>3580</v>
      </c>
      <c r="Q146" s="123">
        <f t="shared" si="23"/>
        <v>0</v>
      </c>
      <c r="R146" s="119" t="str">
        <f t="shared" si="24"/>
        <v/>
      </c>
      <c r="S146" s="98"/>
    </row>
    <row r="147" spans="1:19" ht="20.25" customHeight="1" x14ac:dyDescent="0.25">
      <c r="A147" s="119">
        <v>4810</v>
      </c>
      <c r="B147" t="s">
        <v>331</v>
      </c>
      <c r="C147" s="120" t="s">
        <v>185</v>
      </c>
      <c r="D147" s="161">
        <v>78258.449999999852</v>
      </c>
      <c r="E147" s="161">
        <f>VLOOKUP(A147,[1]Working!$A$2:$V$218,22,FALSE)</f>
        <v>87046</v>
      </c>
      <c r="F147" s="161">
        <f t="shared" si="18"/>
        <v>8787.5500000001484</v>
      </c>
      <c r="G147" s="269">
        <v>19987</v>
      </c>
      <c r="H147" s="121"/>
      <c r="I147" s="121">
        <v>0</v>
      </c>
      <c r="J147" s="269">
        <v>30000</v>
      </c>
      <c r="K147" s="122">
        <f t="shared" si="19"/>
        <v>49987</v>
      </c>
      <c r="L147" s="122">
        <f t="shared" si="20"/>
        <v>37059</v>
      </c>
      <c r="M147" s="121">
        <f>VLOOKUP(A147,'[2]Master List'!$B:$J,9,FALSE)-VLOOKUP(A147,'[2]Master List'!$B:$J,5,FALSE)</f>
        <v>744083</v>
      </c>
      <c r="N147" s="121">
        <f t="shared" si="25"/>
        <v>37204</v>
      </c>
      <c r="O147" s="121">
        <f t="shared" si="21"/>
        <v>37204</v>
      </c>
      <c r="P147" s="121">
        <f t="shared" si="22"/>
        <v>49842</v>
      </c>
      <c r="Q147" s="123">
        <f t="shared" si="23"/>
        <v>0</v>
      </c>
      <c r="R147" s="119" t="str">
        <f t="shared" si="24"/>
        <v/>
      </c>
      <c r="S147" s="98"/>
    </row>
    <row r="148" spans="1:19" ht="20.25" customHeight="1" x14ac:dyDescent="0.25">
      <c r="A148" s="119">
        <v>4818</v>
      </c>
      <c r="B148" t="s">
        <v>332</v>
      </c>
      <c r="C148" s="120" t="s">
        <v>187</v>
      </c>
      <c r="D148" s="161">
        <v>26698.799999999937</v>
      </c>
      <c r="E148" s="161">
        <f>VLOOKUP(A148,[1]Working!$A$2:$V$218,22,FALSE)</f>
        <v>31357</v>
      </c>
      <c r="F148" s="161">
        <f t="shared" si="18"/>
        <v>4658.2000000000626</v>
      </c>
      <c r="G148" s="121">
        <v>4133</v>
      </c>
      <c r="H148" s="121"/>
      <c r="I148" s="121">
        <v>0</v>
      </c>
      <c r="J148" s="121">
        <v>2341</v>
      </c>
      <c r="K148" s="122">
        <f t="shared" si="19"/>
        <v>6474</v>
      </c>
      <c r="L148" s="122">
        <f t="shared" si="20"/>
        <v>24883</v>
      </c>
      <c r="M148" s="121">
        <f>VLOOKUP(A148,'[2]Master List'!$B:$J,9,FALSE)-VLOOKUP(A148,'[2]Master List'!$B:$J,5,FALSE)</f>
        <v>502648</v>
      </c>
      <c r="N148" s="121">
        <f t="shared" si="25"/>
        <v>25132</v>
      </c>
      <c r="O148" s="121">
        <f t="shared" si="21"/>
        <v>25132</v>
      </c>
      <c r="P148" s="121">
        <f t="shared" si="22"/>
        <v>6225</v>
      </c>
      <c r="Q148" s="123">
        <f t="shared" si="23"/>
        <v>0</v>
      </c>
      <c r="R148" s="119" t="str">
        <f t="shared" si="24"/>
        <v/>
      </c>
      <c r="S148" s="98"/>
    </row>
    <row r="149" spans="1:19" ht="20.25" customHeight="1" x14ac:dyDescent="0.25">
      <c r="A149" s="112"/>
      <c r="B149" s="113"/>
      <c r="C149" s="113"/>
      <c r="D149" s="115"/>
      <c r="E149" s="115"/>
      <c r="F149" s="115"/>
      <c r="G149" s="114"/>
      <c r="H149" s="114"/>
      <c r="I149" s="114"/>
      <c r="J149" s="114"/>
      <c r="K149" s="116"/>
      <c r="L149" s="116"/>
      <c r="M149" s="114"/>
      <c r="N149" s="114"/>
      <c r="O149" s="114"/>
      <c r="P149" s="114"/>
      <c r="Q149" s="114"/>
      <c r="R149" s="112"/>
      <c r="S149" s="98"/>
    </row>
    <row r="150" spans="1:19" s="8" customFormat="1" ht="20.25" customHeight="1" x14ac:dyDescent="0.25">
      <c r="A150" s="17"/>
      <c r="B150" s="125" t="s">
        <v>142</v>
      </c>
      <c r="C150" s="125"/>
      <c r="D150" s="128">
        <f>SUM(D126:D148)</f>
        <v>975879.50999999035</v>
      </c>
      <c r="E150" s="128">
        <f>SUM(E126:E148)</f>
        <v>1216931</v>
      </c>
      <c r="F150" s="128">
        <f>SUM(F126:F148)</f>
        <v>241051.49000000971</v>
      </c>
      <c r="G150" s="128">
        <f>SUM(G126:G148)</f>
        <v>102128</v>
      </c>
      <c r="H150" s="128">
        <f>SUM(H126:H148)</f>
        <v>0</v>
      </c>
      <c r="I150" s="128"/>
      <c r="J150" s="128">
        <f t="shared" ref="J150:Q150" si="26">SUM(J126:J148)</f>
        <v>502195</v>
      </c>
      <c r="K150" s="128">
        <f t="shared" si="26"/>
        <v>621443</v>
      </c>
      <c r="L150" s="144">
        <f t="shared" si="26"/>
        <v>595488</v>
      </c>
      <c r="M150" s="128">
        <f t="shared" si="26"/>
        <v>24655521</v>
      </c>
      <c r="N150" s="128">
        <f t="shared" si="26"/>
        <v>1232775</v>
      </c>
      <c r="O150" s="128">
        <f t="shared" si="26"/>
        <v>1232775</v>
      </c>
      <c r="P150" s="19">
        <f t="shared" si="26"/>
        <v>424473</v>
      </c>
      <c r="Q150" s="19">
        <f t="shared" si="26"/>
        <v>0</v>
      </c>
      <c r="R150" s="129"/>
    </row>
    <row r="151" spans="1:19" ht="20.25" customHeight="1" x14ac:dyDescent="0.25">
      <c r="A151" s="112"/>
      <c r="B151" s="113"/>
      <c r="C151" s="113"/>
      <c r="D151" s="115"/>
      <c r="E151" s="115"/>
      <c r="F151" s="127"/>
      <c r="G151" s="114"/>
      <c r="H151" s="114"/>
      <c r="I151" s="114"/>
      <c r="J151" s="114"/>
      <c r="K151" s="116"/>
      <c r="L151" s="116"/>
      <c r="M151" s="114"/>
      <c r="N151" s="114"/>
      <c r="O151" s="114"/>
      <c r="P151" s="114"/>
      <c r="Q151" s="114"/>
      <c r="R151" s="112"/>
      <c r="S151" s="98"/>
    </row>
    <row r="152" spans="1:19" ht="20.25" customHeight="1" x14ac:dyDescent="0.25">
      <c r="A152" s="112"/>
      <c r="B152" s="117" t="s">
        <v>126</v>
      </c>
      <c r="C152" s="117"/>
      <c r="D152" s="118"/>
      <c r="E152" s="118"/>
      <c r="F152" s="118"/>
      <c r="G152" s="114"/>
      <c r="H152" s="114"/>
      <c r="I152" s="114"/>
      <c r="J152" s="114"/>
      <c r="K152" s="116"/>
      <c r="L152" s="116"/>
      <c r="M152" s="114"/>
      <c r="N152" s="114"/>
      <c r="O152" s="114"/>
      <c r="P152" s="114"/>
      <c r="Q152" s="114"/>
      <c r="R152" s="112"/>
      <c r="S152" s="98"/>
    </row>
    <row r="153" spans="1:19" ht="20.25" customHeight="1" x14ac:dyDescent="0.25">
      <c r="A153" s="119">
        <v>4130</v>
      </c>
      <c r="B153" t="s">
        <v>333</v>
      </c>
      <c r="C153" s="120" t="s">
        <v>184</v>
      </c>
      <c r="D153" s="161">
        <v>-141666.42000000188</v>
      </c>
      <c r="E153" s="161">
        <f>VLOOKUP(A153,[1]Working!$A$2:$V$218,22,FALSE)</f>
        <v>-321057</v>
      </c>
      <c r="F153" s="161">
        <f t="shared" ref="F153:F161" si="27">E153-D153</f>
        <v>-179390.57999999812</v>
      </c>
      <c r="G153" s="121">
        <v>0</v>
      </c>
      <c r="H153" s="121"/>
      <c r="I153" s="121">
        <v>0</v>
      </c>
      <c r="J153" s="121">
        <v>0</v>
      </c>
      <c r="K153" s="122">
        <f>SUM(G153:J153)</f>
        <v>0</v>
      </c>
      <c r="L153" s="122">
        <f t="shared" ref="L153:L161" si="28">E153-K153</f>
        <v>-321057</v>
      </c>
      <c r="M153" s="121">
        <f>VLOOKUP(A153,'[2]Master List'!$B:$J,9,FALSE)-VLOOKUP(A153,'[2]Master List'!$B:$J,5,FALSE)</f>
        <v>2919217</v>
      </c>
      <c r="N153" s="121">
        <f t="shared" ref="N153:N161" si="29">ROUND(M153*5%,0)</f>
        <v>145961</v>
      </c>
      <c r="O153" s="121">
        <f t="shared" ref="O153:O161" si="30">ROUND(IF(N153=0,0,(IF(N153&lt;10000,10000,N153))),0)</f>
        <v>145961</v>
      </c>
      <c r="P153" s="121">
        <f t="shared" ref="P153:P161" si="31">IF(E153&gt;O153,E153-O153,0)</f>
        <v>0</v>
      </c>
      <c r="Q153" s="123">
        <f t="shared" ref="Q153:Q161" si="32">ROUND(IF(L153&gt;O153,L153-O153,0),0)</f>
        <v>0</v>
      </c>
      <c r="R153" s="119" t="str">
        <f t="shared" ref="R153:R161" si="33">IF(Q153&gt;0,"Above limit","")</f>
        <v/>
      </c>
      <c r="S153" s="98"/>
    </row>
    <row r="154" spans="1:19" ht="20.25" customHeight="1" x14ac:dyDescent="0.25">
      <c r="A154" s="119">
        <v>4369</v>
      </c>
      <c r="B154" t="s">
        <v>334</v>
      </c>
      <c r="C154" s="120" t="s">
        <v>188</v>
      </c>
      <c r="D154" s="161">
        <v>175615.02999999854</v>
      </c>
      <c r="E154" s="161">
        <f>VLOOKUP(A154,[1]Working!$A$2:$V$218,22,FALSE)</f>
        <v>194571</v>
      </c>
      <c r="F154" s="161">
        <f t="shared" si="27"/>
        <v>18955.970000001456</v>
      </c>
      <c r="G154" s="269">
        <v>38601</v>
      </c>
      <c r="H154" s="269"/>
      <c r="I154" s="269">
        <v>12211</v>
      </c>
      <c r="J154" s="269">
        <v>10152</v>
      </c>
      <c r="K154" s="122">
        <f t="shared" ref="K154:K161" si="34">SUM(G154:J154)</f>
        <v>60964</v>
      </c>
      <c r="L154" s="122">
        <f t="shared" si="28"/>
        <v>133607</v>
      </c>
      <c r="M154" s="121">
        <f>VLOOKUP(A154,'[2]Master List'!$B:$J,9,FALSE)-VLOOKUP(A154,'[2]Master List'!$B:$J,5,FALSE)</f>
        <v>3601297</v>
      </c>
      <c r="N154" s="121">
        <f t="shared" si="29"/>
        <v>180065</v>
      </c>
      <c r="O154" s="121">
        <f t="shared" si="30"/>
        <v>180065</v>
      </c>
      <c r="P154" s="121">
        <f t="shared" si="31"/>
        <v>14506</v>
      </c>
      <c r="Q154" s="123">
        <f t="shared" si="32"/>
        <v>0</v>
      </c>
      <c r="R154" s="119" t="str">
        <f t="shared" si="33"/>
        <v/>
      </c>
      <c r="S154" s="98"/>
    </row>
    <row r="155" spans="1:19" ht="20.25" customHeight="1" x14ac:dyDescent="0.25">
      <c r="A155" s="119">
        <v>4415</v>
      </c>
      <c r="B155" t="s">
        <v>335</v>
      </c>
      <c r="C155" s="120" t="s">
        <v>185</v>
      </c>
      <c r="D155" s="161">
        <v>226434.75000000349</v>
      </c>
      <c r="E155" s="161">
        <f>VLOOKUP(A155,[1]Working!$A$2:$V$218,22,FALSE)</f>
        <v>653810</v>
      </c>
      <c r="F155" s="161">
        <f t="shared" si="27"/>
        <v>427375.24999999651</v>
      </c>
      <c r="G155" s="269">
        <v>27411</v>
      </c>
      <c r="H155" s="269"/>
      <c r="I155" s="269">
        <v>63000</v>
      </c>
      <c r="J155" s="269">
        <v>501334</v>
      </c>
      <c r="K155" s="122">
        <f t="shared" si="34"/>
        <v>591745</v>
      </c>
      <c r="L155" s="122">
        <f t="shared" si="28"/>
        <v>62065</v>
      </c>
      <c r="M155" s="121">
        <f>VLOOKUP(A155,'[2]Master List'!$B:$J,9,FALSE)-VLOOKUP(A155,'[2]Master List'!$B:$J,5,FALSE)</f>
        <v>6003178</v>
      </c>
      <c r="N155" s="121">
        <f t="shared" si="29"/>
        <v>300159</v>
      </c>
      <c r="O155" s="121">
        <f t="shared" si="30"/>
        <v>300159</v>
      </c>
      <c r="P155" s="121">
        <f t="shared" si="31"/>
        <v>353651</v>
      </c>
      <c r="Q155" s="123">
        <f t="shared" si="32"/>
        <v>0</v>
      </c>
      <c r="R155" s="119" t="str">
        <f t="shared" si="33"/>
        <v/>
      </c>
      <c r="S155" s="98"/>
    </row>
    <row r="156" spans="1:19" ht="20.25" customHeight="1" x14ac:dyDescent="0.25">
      <c r="A156" s="119">
        <v>4417</v>
      </c>
      <c r="B156" t="s">
        <v>336</v>
      </c>
      <c r="C156" s="120" t="s">
        <v>476</v>
      </c>
      <c r="D156" s="161">
        <v>-113203.76999999996</v>
      </c>
      <c r="E156" s="161">
        <f>VLOOKUP(A156,[1]Working!$A$2:$V$218,22,FALSE)</f>
        <v>-94287</v>
      </c>
      <c r="F156" s="161">
        <f t="shared" si="27"/>
        <v>18916.76999999996</v>
      </c>
      <c r="G156" s="269">
        <v>48896</v>
      </c>
      <c r="H156" s="121"/>
      <c r="I156" s="121">
        <v>0</v>
      </c>
      <c r="J156" s="121">
        <v>0</v>
      </c>
      <c r="K156" s="122">
        <f t="shared" si="34"/>
        <v>48896</v>
      </c>
      <c r="L156" s="122">
        <f t="shared" si="28"/>
        <v>-143183</v>
      </c>
      <c r="M156" s="121">
        <f>VLOOKUP(A156,'[2]Master List'!$B:$J,9,FALSE)-VLOOKUP(A156,'[2]Master List'!$B:$J,5,FALSE)</f>
        <v>6023247</v>
      </c>
      <c r="N156" s="121">
        <f t="shared" si="29"/>
        <v>301162</v>
      </c>
      <c r="O156" s="121">
        <f t="shared" si="30"/>
        <v>301162</v>
      </c>
      <c r="P156" s="121">
        <f t="shared" si="31"/>
        <v>0</v>
      </c>
      <c r="Q156" s="123">
        <f t="shared" si="32"/>
        <v>0</v>
      </c>
      <c r="R156" s="119" t="str">
        <f t="shared" si="33"/>
        <v/>
      </c>
      <c r="S156" s="98"/>
    </row>
    <row r="157" spans="1:19" ht="20.25" customHeight="1" x14ac:dyDescent="0.25">
      <c r="A157" s="119">
        <v>4426</v>
      </c>
      <c r="B157" t="s">
        <v>337</v>
      </c>
      <c r="C157" s="120" t="s">
        <v>187</v>
      </c>
      <c r="D157" s="161">
        <v>140004.71000000328</v>
      </c>
      <c r="E157" s="161">
        <f>VLOOKUP(A157,[1]Working!$A$2:$V$218,22,FALSE)</f>
        <v>318515</v>
      </c>
      <c r="F157" s="161">
        <f t="shared" si="27"/>
        <v>178510.28999999672</v>
      </c>
      <c r="G157" s="121">
        <v>3978</v>
      </c>
      <c r="H157" s="121"/>
      <c r="I157" s="121">
        <v>16637</v>
      </c>
      <c r="J157" s="121">
        <v>38500</v>
      </c>
      <c r="K157" s="122">
        <f t="shared" si="34"/>
        <v>59115</v>
      </c>
      <c r="L157" s="122">
        <f t="shared" si="28"/>
        <v>259400</v>
      </c>
      <c r="M157" s="121">
        <f>VLOOKUP(A157,'[2]Master List'!$B:$J,9,FALSE)-VLOOKUP(A157,'[2]Master List'!$B:$J,5,FALSE)</f>
        <v>5193332</v>
      </c>
      <c r="N157" s="121">
        <f t="shared" si="29"/>
        <v>259667</v>
      </c>
      <c r="O157" s="121">
        <f t="shared" si="30"/>
        <v>259667</v>
      </c>
      <c r="P157" s="121">
        <f t="shared" si="31"/>
        <v>58848</v>
      </c>
      <c r="Q157" s="123">
        <f t="shared" si="32"/>
        <v>0</v>
      </c>
      <c r="R157" s="119" t="str">
        <f t="shared" si="33"/>
        <v/>
      </c>
      <c r="S157" s="98"/>
    </row>
    <row r="158" spans="1:19" s="267" customFormat="1" ht="20.25" customHeight="1" x14ac:dyDescent="0.25">
      <c r="A158" s="260">
        <v>4434</v>
      </c>
      <c r="B158" s="261" t="s">
        <v>338</v>
      </c>
      <c r="C158" s="262" t="s">
        <v>186</v>
      </c>
      <c r="D158" s="263">
        <v>296342.5500000001</v>
      </c>
      <c r="E158" s="263">
        <f>VLOOKUP(A158,[1]Working!$A$2:$V$218,22,FALSE)</f>
        <v>-52156</v>
      </c>
      <c r="F158" s="263">
        <f t="shared" si="27"/>
        <v>-348498.5500000001</v>
      </c>
      <c r="G158" s="264"/>
      <c r="H158" s="264"/>
      <c r="I158" s="264"/>
      <c r="J158" s="264"/>
      <c r="K158" s="265">
        <f t="shared" si="34"/>
        <v>0</v>
      </c>
      <c r="L158" s="265">
        <f t="shared" si="28"/>
        <v>-52156</v>
      </c>
      <c r="M158" s="264">
        <f>VLOOKUP(A158,'[2]Master List'!$B:$J,9,FALSE)-VLOOKUP(A158,'[2]Master List'!$B:$J,5,FALSE)</f>
        <v>3732186</v>
      </c>
      <c r="N158" s="264">
        <f t="shared" si="29"/>
        <v>186609</v>
      </c>
      <c r="O158" s="264">
        <f t="shared" si="30"/>
        <v>186609</v>
      </c>
      <c r="P158" s="264">
        <f t="shared" si="31"/>
        <v>0</v>
      </c>
      <c r="Q158" s="266">
        <f t="shared" si="32"/>
        <v>0</v>
      </c>
      <c r="R158" s="260" t="s">
        <v>526</v>
      </c>
    </row>
    <row r="159" spans="1:19" ht="20.25" customHeight="1" x14ac:dyDescent="0.25">
      <c r="A159" s="119">
        <v>4438</v>
      </c>
      <c r="B159" t="s">
        <v>339</v>
      </c>
      <c r="C159" s="120" t="s">
        <v>185</v>
      </c>
      <c r="D159" s="161">
        <v>24785.150000001115</v>
      </c>
      <c r="E159" s="161">
        <f>VLOOKUP(A159,[1]Working!$A$2:$V$218,22,FALSE)</f>
        <v>-123379</v>
      </c>
      <c r="F159" s="161">
        <f t="shared" si="27"/>
        <v>-148164.15000000113</v>
      </c>
      <c r="G159" s="269">
        <v>87689</v>
      </c>
      <c r="H159" s="121"/>
      <c r="I159" s="121">
        <v>0</v>
      </c>
      <c r="J159" s="121">
        <v>0</v>
      </c>
      <c r="K159" s="122">
        <f t="shared" si="34"/>
        <v>87689</v>
      </c>
      <c r="L159" s="122">
        <f t="shared" si="28"/>
        <v>-211068</v>
      </c>
      <c r="M159" s="121">
        <f>VLOOKUP(A159,'[2]Master List'!$B:$J,9,FALSE)-VLOOKUP(A159,'[2]Master List'!$B:$J,5,FALSE)</f>
        <v>5173946</v>
      </c>
      <c r="N159" s="121">
        <f t="shared" si="29"/>
        <v>258697</v>
      </c>
      <c r="O159" s="121">
        <f t="shared" si="30"/>
        <v>258697</v>
      </c>
      <c r="P159" s="121">
        <f t="shared" si="31"/>
        <v>0</v>
      </c>
      <c r="Q159" s="123">
        <f t="shared" si="32"/>
        <v>0</v>
      </c>
      <c r="R159" s="119" t="str">
        <f t="shared" si="33"/>
        <v/>
      </c>
      <c r="S159" s="98"/>
    </row>
    <row r="160" spans="1:19" ht="20.25" customHeight="1" x14ac:dyDescent="0.25">
      <c r="A160" s="119">
        <v>4439</v>
      </c>
      <c r="B160" t="s">
        <v>345</v>
      </c>
      <c r="C160" s="120" t="s">
        <v>186</v>
      </c>
      <c r="D160" s="161">
        <v>171339.02000000078</v>
      </c>
      <c r="E160" s="161">
        <f>VLOOKUP(A160,[1]Working!$A$2:$V$218,22,FALSE)</f>
        <v>53555</v>
      </c>
      <c r="F160" s="161">
        <f t="shared" si="27"/>
        <v>-117784.02000000078</v>
      </c>
      <c r="G160" s="121">
        <v>49805</v>
      </c>
      <c r="H160" s="121"/>
      <c r="I160" s="121">
        <v>0</v>
      </c>
      <c r="J160" s="121">
        <v>0</v>
      </c>
      <c r="K160" s="122">
        <f t="shared" si="34"/>
        <v>49805</v>
      </c>
      <c r="L160" s="122">
        <f t="shared" si="28"/>
        <v>3750</v>
      </c>
      <c r="M160" s="121">
        <f>VLOOKUP(A160,'[2]Master List'!$B:$J,9,FALSE)-VLOOKUP(A160,'[2]Master List'!$B:$J,5,FALSE)</f>
        <v>2120900</v>
      </c>
      <c r="N160" s="121">
        <f t="shared" si="29"/>
        <v>106045</v>
      </c>
      <c r="O160" s="121">
        <f t="shared" si="30"/>
        <v>106045</v>
      </c>
      <c r="P160" s="121">
        <f t="shared" si="31"/>
        <v>0</v>
      </c>
      <c r="Q160" s="123">
        <f t="shared" si="32"/>
        <v>0</v>
      </c>
      <c r="R160" s="119" t="str">
        <f t="shared" si="33"/>
        <v/>
      </c>
      <c r="S160" s="98"/>
    </row>
    <row r="161" spans="1:19" ht="20.25" customHeight="1" x14ac:dyDescent="0.25">
      <c r="A161" s="119">
        <v>5400</v>
      </c>
      <c r="B161" t="s">
        <v>340</v>
      </c>
      <c r="C161" s="120" t="s">
        <v>184</v>
      </c>
      <c r="D161" s="161">
        <v>360488.00000000157</v>
      </c>
      <c r="E161" s="161">
        <f>VLOOKUP(A161,[1]Working!$A$2:$V$218,22,FALSE)</f>
        <v>302034</v>
      </c>
      <c r="F161" s="161">
        <f t="shared" si="27"/>
        <v>-58454.000000001572</v>
      </c>
      <c r="G161" s="121">
        <v>14419</v>
      </c>
      <c r="H161" s="121"/>
      <c r="I161" s="121">
        <v>33899</v>
      </c>
      <c r="J161" s="121">
        <v>110000</v>
      </c>
      <c r="K161" s="122">
        <f t="shared" si="34"/>
        <v>158318</v>
      </c>
      <c r="L161" s="122">
        <f t="shared" si="28"/>
        <v>143716</v>
      </c>
      <c r="M161" s="121">
        <f>VLOOKUP(A161,'[2]Master List'!$B:$J,9,FALSE)-VLOOKUP(A161,'[2]Master List'!$B:$J,5,FALSE)</f>
        <v>2895592</v>
      </c>
      <c r="N161" s="121">
        <f t="shared" si="29"/>
        <v>144780</v>
      </c>
      <c r="O161" s="121">
        <f t="shared" si="30"/>
        <v>144780</v>
      </c>
      <c r="P161" s="121">
        <f t="shared" si="31"/>
        <v>157254</v>
      </c>
      <c r="Q161" s="123">
        <f t="shared" si="32"/>
        <v>0</v>
      </c>
      <c r="R161" s="119" t="str">
        <f t="shared" si="33"/>
        <v/>
      </c>
      <c r="S161" s="98"/>
    </row>
    <row r="162" spans="1:19" ht="20.25" customHeight="1" x14ac:dyDescent="0.25">
      <c r="A162" s="112"/>
      <c r="B162" s="113"/>
      <c r="C162" s="113"/>
      <c r="D162" s="115"/>
      <c r="E162" s="115"/>
      <c r="F162" s="115"/>
      <c r="G162" s="114"/>
      <c r="H162" s="114"/>
      <c r="I162" s="114"/>
      <c r="J162" s="114"/>
      <c r="K162" s="116"/>
      <c r="L162" s="116"/>
      <c r="M162" s="114"/>
      <c r="N162" s="114"/>
      <c r="O162" s="114"/>
      <c r="P162" s="114"/>
      <c r="Q162" s="114"/>
      <c r="R162" s="112"/>
      <c r="S162" s="98"/>
    </row>
    <row r="163" spans="1:19" s="8" customFormat="1" ht="20.25" customHeight="1" x14ac:dyDescent="0.25">
      <c r="A163" s="17"/>
      <c r="B163" s="125" t="s">
        <v>143</v>
      </c>
      <c r="C163" s="125"/>
      <c r="D163" s="128">
        <f>SUM(D153:D161)</f>
        <v>1140139.020000007</v>
      </c>
      <c r="E163" s="128">
        <f>SUM(E153:E161)</f>
        <v>931606</v>
      </c>
      <c r="F163" s="128">
        <f>SUM(F153:F161)</f>
        <v>-208533.02000000706</v>
      </c>
      <c r="G163" s="19">
        <f>SUM(G153:G161)</f>
        <v>270799</v>
      </c>
      <c r="H163" s="19">
        <f>SUM(H153:H161)</f>
        <v>0</v>
      </c>
      <c r="I163" s="19"/>
      <c r="J163" s="19">
        <f t="shared" ref="J163:Q163" si="35">SUM(J153:J161)</f>
        <v>659986</v>
      </c>
      <c r="K163" s="19">
        <f t="shared" si="35"/>
        <v>1056532</v>
      </c>
      <c r="L163" s="126">
        <f t="shared" si="35"/>
        <v>-124926</v>
      </c>
      <c r="M163" s="19">
        <f t="shared" si="35"/>
        <v>37662895</v>
      </c>
      <c r="N163" s="19">
        <f t="shared" si="35"/>
        <v>1883145</v>
      </c>
      <c r="O163" s="19">
        <f t="shared" si="35"/>
        <v>1883145</v>
      </c>
      <c r="P163" s="19">
        <f t="shared" si="35"/>
        <v>584259</v>
      </c>
      <c r="Q163" s="19">
        <f t="shared" si="35"/>
        <v>0</v>
      </c>
      <c r="R163" s="129"/>
    </row>
    <row r="164" spans="1:19" ht="20.25" customHeight="1" x14ac:dyDescent="0.25">
      <c r="A164" s="112"/>
      <c r="B164" s="113"/>
      <c r="C164" s="113"/>
      <c r="D164" s="115"/>
      <c r="E164" s="115"/>
      <c r="F164" s="127"/>
      <c r="G164" s="114"/>
      <c r="H164" s="114"/>
      <c r="I164" s="114"/>
      <c r="J164" s="114"/>
      <c r="K164" s="116"/>
      <c r="L164" s="116"/>
      <c r="M164" s="114"/>
      <c r="N164" s="114"/>
      <c r="O164" s="114"/>
      <c r="P164" s="114"/>
      <c r="Q164" s="114"/>
      <c r="R164" s="112"/>
      <c r="S164" s="98"/>
    </row>
    <row r="165" spans="1:19" ht="20.25" customHeight="1" x14ac:dyDescent="0.25">
      <c r="A165" s="112"/>
      <c r="B165" s="117" t="s">
        <v>133</v>
      </c>
      <c r="C165" s="117"/>
      <c r="D165" s="118"/>
      <c r="E165" s="118"/>
      <c r="F165" s="118"/>
      <c r="G165" s="114"/>
      <c r="H165" s="114"/>
      <c r="I165" s="114"/>
      <c r="J165" s="114"/>
      <c r="K165" s="116"/>
      <c r="L165" s="116"/>
      <c r="M165" s="114"/>
      <c r="N165" s="114"/>
      <c r="O165" s="114"/>
      <c r="P165" s="114"/>
      <c r="Q165" s="114"/>
      <c r="R165" s="112"/>
      <c r="S165" s="98"/>
    </row>
    <row r="166" spans="1:19" ht="20.25" customHeight="1" x14ac:dyDescent="0.25">
      <c r="A166" s="119">
        <v>1100</v>
      </c>
      <c r="B166" t="s">
        <v>381</v>
      </c>
      <c r="C166" s="120" t="s">
        <v>185</v>
      </c>
      <c r="D166" s="161">
        <v>45736.080000000162</v>
      </c>
      <c r="E166" s="161">
        <f>VLOOKUP(A166,[1]Working!$A$2:$V$218,22,FALSE)</f>
        <v>-27197.609999999782</v>
      </c>
      <c r="F166" s="161">
        <f t="shared" ref="F166:F174" si="36">E166-D166</f>
        <v>-72933.689999999944</v>
      </c>
      <c r="G166" s="269">
        <v>11194</v>
      </c>
      <c r="H166" s="121"/>
      <c r="I166" s="121">
        <v>0</v>
      </c>
      <c r="J166" s="121">
        <v>0</v>
      </c>
      <c r="K166" s="122">
        <f t="shared" ref="K166" si="37">SUM(G166:J166)</f>
        <v>11194</v>
      </c>
      <c r="L166" s="122">
        <f t="shared" ref="L166:L173" si="38">E166-K166</f>
        <v>-38391.609999999782</v>
      </c>
      <c r="M166" s="121">
        <f>VLOOKUP(A166,'[2]Master List'!$B:$J,9,FALSE)-VLOOKUP(A166,'[2]Master List'!$B:$J,5,FALSE)</f>
        <v>400000</v>
      </c>
      <c r="N166" s="121">
        <f>ROUND(M166*8%,0)</f>
        <v>32000</v>
      </c>
      <c r="O166" s="121">
        <f t="shared" ref="O166" si="39">ROUND(IF(N166=0,0,(IF(N166&lt;10000,10000,N166))),0)</f>
        <v>32000</v>
      </c>
      <c r="P166" s="121">
        <f t="shared" ref="P166:P174" si="40">IF(E166&gt;O166,E166-O166,0)</f>
        <v>0</v>
      </c>
      <c r="Q166" s="123">
        <f t="shared" ref="Q166:Q174" si="41">ROUND(IF(L166&gt;O166,L166-O166,0),0)</f>
        <v>0</v>
      </c>
      <c r="R166" s="119" t="str">
        <f t="shared" ref="R166" si="42">IF(Q166&gt;0,"Above limit","")</f>
        <v/>
      </c>
      <c r="S166" s="98"/>
    </row>
    <row r="167" spans="1:19" ht="20.25" customHeight="1" x14ac:dyDescent="0.25">
      <c r="A167" s="119">
        <v>7003</v>
      </c>
      <c r="B167" t="s">
        <v>134</v>
      </c>
      <c r="C167" s="120" t="s">
        <v>186</v>
      </c>
      <c r="D167" s="161">
        <v>618646.83999999973</v>
      </c>
      <c r="E167" s="161">
        <f>VLOOKUP(A167,[1]Working!$A$2:$V$218,22,FALSE)</f>
        <v>486326</v>
      </c>
      <c r="F167" s="161">
        <f t="shared" si="36"/>
        <v>-132320.83999999973</v>
      </c>
      <c r="G167" s="121">
        <v>21000</v>
      </c>
      <c r="H167" s="121"/>
      <c r="I167" s="121">
        <v>0</v>
      </c>
      <c r="J167" s="121">
        <v>331000</v>
      </c>
      <c r="K167" s="122">
        <f t="shared" ref="K167:K173" si="43">SUM(G167:J167)</f>
        <v>352000</v>
      </c>
      <c r="L167" s="122">
        <f t="shared" si="38"/>
        <v>134326</v>
      </c>
      <c r="M167" s="121">
        <f>VLOOKUP(A167,'[2]Master List'!$B:$J,9,FALSE)-VLOOKUP(A167,'[2]Master List'!$B:$J,5,FALSE)</f>
        <v>1722575</v>
      </c>
      <c r="N167" s="121">
        <f>ROUND(M167*8%,0)</f>
        <v>137806</v>
      </c>
      <c r="O167" s="121">
        <f t="shared" ref="O167:O174" si="44">ROUND(IF(N167=0,0,(IF(N167&lt;10000,10000,N167))),0)</f>
        <v>137806</v>
      </c>
      <c r="P167" s="121">
        <f t="shared" si="40"/>
        <v>348520</v>
      </c>
      <c r="Q167" s="123">
        <f t="shared" si="41"/>
        <v>0</v>
      </c>
      <c r="R167" s="119" t="str">
        <f t="shared" ref="R167:R174" si="45">IF(Q167&gt;0,"Above limit","")</f>
        <v/>
      </c>
      <c r="S167" s="98"/>
    </row>
    <row r="168" spans="1:19" ht="20.25" customHeight="1" x14ac:dyDescent="0.25">
      <c r="A168" s="119">
        <v>7006</v>
      </c>
      <c r="B168" t="s">
        <v>135</v>
      </c>
      <c r="C168" s="120" t="s">
        <v>188</v>
      </c>
      <c r="D168" s="161">
        <v>227881.40000000052</v>
      </c>
      <c r="E168" s="161">
        <f>VLOOKUP(A168,[1]Working!$A$2:$V$218,22,FALSE)</f>
        <v>9975</v>
      </c>
      <c r="F168" s="161">
        <f t="shared" si="36"/>
        <v>-217906.40000000052</v>
      </c>
      <c r="G168" s="269">
        <v>5491</v>
      </c>
      <c r="H168" s="121"/>
      <c r="I168" s="121">
        <v>0</v>
      </c>
      <c r="J168" s="121">
        <v>0</v>
      </c>
      <c r="K168" s="122">
        <f t="shared" si="43"/>
        <v>5491</v>
      </c>
      <c r="L168" s="122">
        <f t="shared" si="38"/>
        <v>4484</v>
      </c>
      <c r="M168" s="121">
        <f>VLOOKUP(A168,'[2]Master List'!$B:$J,9,FALSE)-VLOOKUP(A168,'[2]Master List'!$B:$J,5,FALSE)</f>
        <v>661287</v>
      </c>
      <c r="N168" s="121">
        <f t="shared" ref="N168:N174" si="46">ROUND(M168*8%,0)</f>
        <v>52903</v>
      </c>
      <c r="O168" s="121">
        <f t="shared" si="44"/>
        <v>52903</v>
      </c>
      <c r="P168" s="121">
        <f t="shared" si="40"/>
        <v>0</v>
      </c>
      <c r="Q168" s="123">
        <f t="shared" si="41"/>
        <v>0</v>
      </c>
      <c r="R168" s="119" t="str">
        <f t="shared" si="45"/>
        <v/>
      </c>
      <c r="S168" s="98"/>
    </row>
    <row r="169" spans="1:19" ht="20.25" customHeight="1" x14ac:dyDescent="0.25">
      <c r="A169" s="119">
        <v>7010</v>
      </c>
      <c r="B169" t="s">
        <v>136</v>
      </c>
      <c r="C169" s="120" t="s">
        <v>185</v>
      </c>
      <c r="D169" s="161">
        <v>42373.650000000402</v>
      </c>
      <c r="E169" s="161">
        <f>VLOOKUP(A169,[1]Working!$A$2:$V$218,22,FALSE)</f>
        <v>7600</v>
      </c>
      <c r="F169" s="161">
        <f t="shared" si="36"/>
        <v>-34773.650000000402</v>
      </c>
      <c r="G169" s="121">
        <v>0</v>
      </c>
      <c r="H169" s="121"/>
      <c r="I169" s="121">
        <v>0</v>
      </c>
      <c r="J169" s="121">
        <v>0</v>
      </c>
      <c r="K169" s="122">
        <f t="shared" si="43"/>
        <v>0</v>
      </c>
      <c r="L169" s="122">
        <f t="shared" si="38"/>
        <v>7600</v>
      </c>
      <c r="M169" s="121">
        <f>VLOOKUP(A169,'[2]Master List'!$B:$J,9,FALSE)-VLOOKUP(A169,'[2]Master List'!$B:$J,5,FALSE)</f>
        <v>411287</v>
      </c>
      <c r="N169" s="121">
        <f t="shared" si="46"/>
        <v>32903</v>
      </c>
      <c r="O169" s="121">
        <f t="shared" si="44"/>
        <v>32903</v>
      </c>
      <c r="P169" s="121">
        <f t="shared" si="40"/>
        <v>0</v>
      </c>
      <c r="Q169" s="123">
        <f t="shared" si="41"/>
        <v>0</v>
      </c>
      <c r="R169" s="119" t="str">
        <f t="shared" si="45"/>
        <v/>
      </c>
      <c r="S169" s="98"/>
    </row>
    <row r="170" spans="1:19" ht="20.25" customHeight="1" x14ac:dyDescent="0.25">
      <c r="A170" s="119">
        <v>7012</v>
      </c>
      <c r="B170" t="s">
        <v>137</v>
      </c>
      <c r="C170" s="120" t="s">
        <v>187</v>
      </c>
      <c r="D170" s="161">
        <v>39027.289999999921</v>
      </c>
      <c r="E170" s="161">
        <f>VLOOKUP(A170,[1]Working!$A$2:$V$218,22,FALSE)</f>
        <v>63821</v>
      </c>
      <c r="F170" s="161">
        <f t="shared" si="36"/>
        <v>24793.710000000079</v>
      </c>
      <c r="G170" s="121">
        <v>0</v>
      </c>
      <c r="H170" s="121"/>
      <c r="I170" s="121">
        <v>0</v>
      </c>
      <c r="J170" s="121">
        <v>38970</v>
      </c>
      <c r="K170" s="122">
        <f t="shared" si="43"/>
        <v>38970</v>
      </c>
      <c r="L170" s="122">
        <f t="shared" si="38"/>
        <v>24851</v>
      </c>
      <c r="M170" s="121">
        <f>VLOOKUP(A170,'[2]Master List'!$B:$J,9,FALSE)-VLOOKUP(A170,'[2]Master List'!$B:$J,5,FALSE)</f>
        <v>441500</v>
      </c>
      <c r="N170" s="121">
        <f t="shared" si="46"/>
        <v>35320</v>
      </c>
      <c r="O170" s="121">
        <f t="shared" si="44"/>
        <v>35320</v>
      </c>
      <c r="P170" s="121">
        <f t="shared" si="40"/>
        <v>28501</v>
      </c>
      <c r="Q170" s="123">
        <f t="shared" si="41"/>
        <v>0</v>
      </c>
      <c r="R170" s="119" t="str">
        <f t="shared" si="45"/>
        <v/>
      </c>
      <c r="S170" s="98"/>
    </row>
    <row r="171" spans="1:19" ht="20.25" customHeight="1" x14ac:dyDescent="0.25">
      <c r="A171" s="119">
        <v>7018</v>
      </c>
      <c r="B171" t="s">
        <v>138</v>
      </c>
      <c r="C171" s="120" t="s">
        <v>476</v>
      </c>
      <c r="D171" s="161">
        <v>-4821.9599999993952</v>
      </c>
      <c r="E171" s="161">
        <f>VLOOKUP(A171,[1]Working!$A$2:$V$218,22,FALSE)</f>
        <v>68739</v>
      </c>
      <c r="F171" s="161">
        <f t="shared" si="36"/>
        <v>73560.959999999395</v>
      </c>
      <c r="G171" s="121">
        <v>0</v>
      </c>
      <c r="H171" s="121"/>
      <c r="I171" s="121">
        <v>0</v>
      </c>
      <c r="J171" s="121">
        <v>0</v>
      </c>
      <c r="K171" s="122">
        <f t="shared" si="43"/>
        <v>0</v>
      </c>
      <c r="L171" s="122">
        <f t="shared" si="38"/>
        <v>68739</v>
      </c>
      <c r="M171" s="121">
        <f>VLOOKUP(A171,'[2]Master List'!$B:$J,9,FALSE)-VLOOKUP(A171,'[2]Master List'!$B:$J,5,FALSE)</f>
        <v>881398</v>
      </c>
      <c r="N171" s="121">
        <f t="shared" si="46"/>
        <v>70512</v>
      </c>
      <c r="O171" s="121">
        <f t="shared" si="44"/>
        <v>70512</v>
      </c>
      <c r="P171" s="121">
        <f t="shared" si="40"/>
        <v>0</v>
      </c>
      <c r="Q171" s="123">
        <f t="shared" si="41"/>
        <v>0</v>
      </c>
      <c r="R171" s="119" t="str">
        <f t="shared" si="45"/>
        <v/>
      </c>
      <c r="S171" s="98"/>
    </row>
    <row r="172" spans="1:19" ht="20.25" customHeight="1" x14ac:dyDescent="0.25">
      <c r="A172" s="119">
        <v>7021</v>
      </c>
      <c r="B172" t="s">
        <v>162</v>
      </c>
      <c r="C172" s="120" t="s">
        <v>187</v>
      </c>
      <c r="D172" s="161">
        <v>135867.8000000001</v>
      </c>
      <c r="E172" s="161">
        <f>VLOOKUP(A172,[1]Working!$A$2:$V$218,22,FALSE)</f>
        <v>110288</v>
      </c>
      <c r="F172" s="161">
        <f t="shared" si="36"/>
        <v>-25579.800000000105</v>
      </c>
      <c r="G172" s="121">
        <v>0</v>
      </c>
      <c r="H172" s="121"/>
      <c r="I172" s="121">
        <v>0</v>
      </c>
      <c r="J172" s="121">
        <v>42288</v>
      </c>
      <c r="K172" s="122">
        <f t="shared" si="43"/>
        <v>42288</v>
      </c>
      <c r="L172" s="122">
        <f t="shared" si="38"/>
        <v>68000</v>
      </c>
      <c r="M172" s="121">
        <f>VLOOKUP(A172,'[2]Master List'!$B:$J,9,FALSE)-VLOOKUP(A172,'[2]Master List'!$B:$J,5,FALSE)</f>
        <v>850000</v>
      </c>
      <c r="N172" s="121">
        <f t="shared" si="46"/>
        <v>68000</v>
      </c>
      <c r="O172" s="121">
        <f t="shared" si="44"/>
        <v>68000</v>
      </c>
      <c r="P172" s="121">
        <f t="shared" si="40"/>
        <v>42288</v>
      </c>
      <c r="Q172" s="123">
        <f t="shared" si="41"/>
        <v>0</v>
      </c>
      <c r="R172" s="119" t="str">
        <f t="shared" si="45"/>
        <v/>
      </c>
      <c r="S172" s="98"/>
    </row>
    <row r="173" spans="1:19" ht="20.25" customHeight="1" x14ac:dyDescent="0.25">
      <c r="A173" s="119">
        <v>7022</v>
      </c>
      <c r="B173" t="s">
        <v>208</v>
      </c>
      <c r="C173" s="120" t="s">
        <v>186</v>
      </c>
      <c r="D173" s="161">
        <v>37071.839999999895</v>
      </c>
      <c r="E173" s="161">
        <f>VLOOKUP(A173,[1]Working!$A$2:$V$218,22,FALSE)</f>
        <v>195374</v>
      </c>
      <c r="F173" s="161">
        <f t="shared" si="36"/>
        <v>158302.16000000009</v>
      </c>
      <c r="G173" s="121">
        <v>3560</v>
      </c>
      <c r="H173" s="121"/>
      <c r="I173" s="121">
        <v>0</v>
      </c>
      <c r="J173" s="121">
        <v>137000</v>
      </c>
      <c r="K173" s="122">
        <f t="shared" si="43"/>
        <v>140560</v>
      </c>
      <c r="L173" s="122">
        <f t="shared" si="38"/>
        <v>54814</v>
      </c>
      <c r="M173" s="121">
        <f>VLOOKUP(A173,'[2]Master List'!$B:$J,9,FALSE)-VLOOKUP(A173,'[2]Master List'!$B:$J,5,FALSE)</f>
        <v>1424506</v>
      </c>
      <c r="N173" s="121">
        <f t="shared" si="46"/>
        <v>113960</v>
      </c>
      <c r="O173" s="121">
        <f t="shared" si="44"/>
        <v>113960</v>
      </c>
      <c r="P173" s="121">
        <f t="shared" si="40"/>
        <v>81414</v>
      </c>
      <c r="Q173" s="123">
        <f t="shared" si="41"/>
        <v>0</v>
      </c>
      <c r="R173" s="119" t="str">
        <f t="shared" si="45"/>
        <v/>
      </c>
      <c r="S173" s="98"/>
    </row>
    <row r="174" spans="1:19" ht="20.25" customHeight="1" x14ac:dyDescent="0.25">
      <c r="A174" s="119">
        <v>7024</v>
      </c>
      <c r="B174" t="s">
        <v>140</v>
      </c>
      <c r="C174" s="120" t="s">
        <v>184</v>
      </c>
      <c r="D174" s="161">
        <v>76818.420000000347</v>
      </c>
      <c r="E174" s="161">
        <f>VLOOKUP(A174,[1]Working!$A$2:$V$218,22,FALSE)</f>
        <v>198711</v>
      </c>
      <c r="F174" s="161">
        <f t="shared" si="36"/>
        <v>121892.57999999965</v>
      </c>
      <c r="G174" s="121">
        <v>15642</v>
      </c>
      <c r="H174" s="121"/>
      <c r="I174" s="121">
        <v>0</v>
      </c>
      <c r="J174" s="121">
        <v>125960</v>
      </c>
      <c r="K174" s="122">
        <f>SUM(G174:J174)</f>
        <v>141602</v>
      </c>
      <c r="L174" s="122">
        <f>E174-K174</f>
        <v>57109</v>
      </c>
      <c r="M174" s="121">
        <f>VLOOKUP(A174,'[2]Master List'!$B:$J,9,FALSE)-VLOOKUP(A174,'[2]Master List'!$B:$J,5,FALSE)</f>
        <v>781500</v>
      </c>
      <c r="N174" s="121">
        <f t="shared" si="46"/>
        <v>62520</v>
      </c>
      <c r="O174" s="121">
        <f t="shared" si="44"/>
        <v>62520</v>
      </c>
      <c r="P174" s="121">
        <f t="shared" si="40"/>
        <v>136191</v>
      </c>
      <c r="Q174" s="123">
        <f t="shared" si="41"/>
        <v>0</v>
      </c>
      <c r="R174" s="119" t="str">
        <f t="shared" si="45"/>
        <v/>
      </c>
      <c r="S174" s="98"/>
    </row>
    <row r="175" spans="1:19" ht="20.25" customHeight="1" x14ac:dyDescent="0.25">
      <c r="A175" s="112"/>
      <c r="B175" s="113"/>
      <c r="C175" s="113"/>
      <c r="D175" s="115"/>
      <c r="E175" s="115"/>
      <c r="F175" s="115"/>
      <c r="G175" s="114"/>
      <c r="H175" s="114"/>
      <c r="I175" s="114"/>
      <c r="J175" s="114"/>
      <c r="K175" s="116"/>
      <c r="L175" s="116"/>
      <c r="M175" s="114"/>
      <c r="N175" s="114"/>
      <c r="O175" s="114"/>
      <c r="P175" s="114"/>
      <c r="Q175" s="114"/>
      <c r="R175" s="112"/>
      <c r="S175" s="98"/>
    </row>
    <row r="176" spans="1:19" s="8" customFormat="1" ht="20.25" customHeight="1" x14ac:dyDescent="0.25">
      <c r="A176" s="124"/>
      <c r="B176" s="125" t="s">
        <v>144</v>
      </c>
      <c r="C176" s="125"/>
      <c r="D176" s="128">
        <f t="shared" ref="D176:Q176" si="47">SUM(D166:D174)</f>
        <v>1218601.3600000017</v>
      </c>
      <c r="E176" s="128">
        <f t="shared" ref="E176" si="48">SUM(E166:E174)</f>
        <v>1113636.3900000001</v>
      </c>
      <c r="F176" s="128">
        <f t="shared" si="47"/>
        <v>-104964.97000000144</v>
      </c>
      <c r="G176" s="128">
        <f t="shared" si="47"/>
        <v>56887</v>
      </c>
      <c r="H176" s="128">
        <f t="shared" si="47"/>
        <v>0</v>
      </c>
      <c r="I176" s="128">
        <f t="shared" si="47"/>
        <v>0</v>
      </c>
      <c r="J176" s="128">
        <f t="shared" si="47"/>
        <v>675218</v>
      </c>
      <c r="K176" s="128">
        <f t="shared" si="47"/>
        <v>732105</v>
      </c>
      <c r="L176" s="128">
        <f t="shared" si="47"/>
        <v>381531.39000000025</v>
      </c>
      <c r="M176" s="128">
        <f t="shared" si="47"/>
        <v>7574053</v>
      </c>
      <c r="N176" s="128">
        <f t="shared" si="47"/>
        <v>605924</v>
      </c>
      <c r="O176" s="128">
        <f t="shared" si="47"/>
        <v>605924</v>
      </c>
      <c r="P176" s="128">
        <f t="shared" si="47"/>
        <v>636914</v>
      </c>
      <c r="Q176" s="128">
        <f t="shared" si="47"/>
        <v>0</v>
      </c>
      <c r="R176" s="17"/>
    </row>
    <row r="177" spans="1:19" ht="20.25" customHeight="1" x14ac:dyDescent="0.25">
      <c r="A177" s="112"/>
      <c r="B177" s="113"/>
      <c r="C177" s="113"/>
      <c r="D177" s="115"/>
      <c r="E177" s="115"/>
      <c r="F177" s="127"/>
      <c r="G177" s="114"/>
      <c r="H177" s="114"/>
      <c r="I177" s="114"/>
      <c r="J177" s="114"/>
      <c r="K177" s="116"/>
      <c r="L177" s="116"/>
      <c r="M177" s="114"/>
      <c r="N177" s="114"/>
      <c r="O177" s="114"/>
      <c r="P177" s="114"/>
      <c r="Q177" s="114"/>
      <c r="R177" s="112"/>
      <c r="S177" s="98"/>
    </row>
    <row r="178" spans="1:19" s="8" customFormat="1" ht="30.75" customHeight="1" x14ac:dyDescent="0.25">
      <c r="A178" s="129">
        <f>COUNTIF(A5:A174,"&gt;1")</f>
        <v>157</v>
      </c>
      <c r="B178" s="18" t="s">
        <v>145</v>
      </c>
      <c r="C178" s="18"/>
      <c r="D178" s="19">
        <f>D176+D163+D150+D123</f>
        <v>7671958.4899999984</v>
      </c>
      <c r="E178" s="19">
        <f>E176+E163+E150+E123</f>
        <v>8101609.1100000013</v>
      </c>
      <c r="F178" s="19">
        <f>F176+F163+F150+F123</f>
        <v>429650.62000000343</v>
      </c>
      <c r="G178" s="19">
        <f>G176+G163+G150+G123</f>
        <v>926845</v>
      </c>
      <c r="H178" s="19">
        <f>H176+H163+H150+H123</f>
        <v>0</v>
      </c>
      <c r="I178" s="19"/>
      <c r="J178" s="19">
        <f t="shared" ref="J178:Q178" si="49">J176+J163+J150+J123</f>
        <v>3521646</v>
      </c>
      <c r="K178" s="19">
        <f t="shared" si="49"/>
        <v>4665902.66</v>
      </c>
      <c r="L178" s="126">
        <f t="shared" si="49"/>
        <v>3435706.45</v>
      </c>
      <c r="M178" s="19">
        <f t="shared" si="49"/>
        <v>139909091.97599998</v>
      </c>
      <c r="N178" s="19">
        <f t="shared" si="49"/>
        <v>9323178</v>
      </c>
      <c r="O178" s="19">
        <f t="shared" si="49"/>
        <v>9332216</v>
      </c>
      <c r="P178" s="19">
        <f t="shared" si="49"/>
        <v>3315140</v>
      </c>
      <c r="Q178" s="19">
        <f t="shared" si="49"/>
        <v>755</v>
      </c>
      <c r="R178" s="17"/>
    </row>
    <row r="179" spans="1:19" s="227" customFormat="1" ht="57.6" x14ac:dyDescent="0.25">
      <c r="B179" s="228" t="s">
        <v>473</v>
      </c>
      <c r="C179" s="229"/>
      <c r="D179" s="232">
        <v>0</v>
      </c>
      <c r="E179" s="231"/>
      <c r="F179" s="231"/>
      <c r="G179" s="231"/>
      <c r="H179" s="231" t="e">
        <f>SUM(#REF!,#REF!,#REF!,#REF!,#REF!,#REF!,#REF!)</f>
        <v>#REF!</v>
      </c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0"/>
    </row>
    <row r="180" spans="1:19" s="8" customFormat="1" ht="14.25" customHeight="1" x14ac:dyDescent="0.25">
      <c r="A180" s="193"/>
      <c r="B180" s="194" t="s">
        <v>459</v>
      </c>
      <c r="C180" s="194"/>
      <c r="D180" s="195">
        <f>D178-D179</f>
        <v>7671958.4899999984</v>
      </c>
      <c r="E180" s="195">
        <f t="shared" ref="E180" si="50">E178-E179</f>
        <v>8101609.1100000013</v>
      </c>
      <c r="F180" s="195">
        <f>E180-D180</f>
        <v>429650.62000000291</v>
      </c>
      <c r="G180" s="195">
        <f>G178-G179</f>
        <v>926845</v>
      </c>
      <c r="H180" s="195" t="e">
        <f t="shared" ref="H180" si="51">H178-H179</f>
        <v>#REF!</v>
      </c>
      <c r="I180" s="195">
        <f>I178-I179</f>
        <v>0</v>
      </c>
      <c r="J180" s="195">
        <f>J178-J179</f>
        <v>3521646</v>
      </c>
      <c r="K180" s="195">
        <f>K178-K179</f>
        <v>4665902.66</v>
      </c>
      <c r="L180" s="195">
        <f t="shared" ref="L180" si="52">L178-L179</f>
        <v>3435706.45</v>
      </c>
      <c r="M180" s="195">
        <f>M178-M179</f>
        <v>139909091.97599998</v>
      </c>
      <c r="N180" s="195">
        <f>N178-N179</f>
        <v>9323178</v>
      </c>
      <c r="O180" s="195">
        <f>O178-O179</f>
        <v>9332216</v>
      </c>
      <c r="P180" s="195">
        <f t="shared" ref="P180" si="53">P178-P179</f>
        <v>3315140</v>
      </c>
      <c r="Q180" s="195">
        <f t="shared" ref="Q180" si="54">Q178-Q179</f>
        <v>755</v>
      </c>
      <c r="R180" s="195">
        <f>R178-R179</f>
        <v>0</v>
      </c>
      <c r="S180" s="131"/>
    </row>
    <row r="181" spans="1:19" ht="14.25" customHeight="1" x14ac:dyDescent="0.25">
      <c r="D181" s="102"/>
      <c r="E181" s="102"/>
      <c r="F181" s="102"/>
      <c r="R181" s="131"/>
    </row>
    <row r="182" spans="1:19" ht="15" customHeight="1" x14ac:dyDescent="0.25">
      <c r="B182" s="132" t="s">
        <v>190</v>
      </c>
      <c r="D182" s="102"/>
      <c r="E182" s="102"/>
      <c r="F182" s="102"/>
      <c r="R182" s="131"/>
    </row>
    <row r="183" spans="1:19" ht="15" customHeight="1" x14ac:dyDescent="0.25">
      <c r="B183" s="132" t="s">
        <v>172</v>
      </c>
      <c r="C183" s="133"/>
      <c r="D183" s="183">
        <f ca="1">TODAY()</f>
        <v>42660</v>
      </c>
      <c r="E183" s="134">
        <f ca="1">NOW()</f>
        <v>42660.453468749998</v>
      </c>
      <c r="F183" s="134"/>
      <c r="G183" s="134"/>
      <c r="H183" s="102"/>
      <c r="L183" s="103"/>
      <c r="R183" s="131"/>
    </row>
    <row r="184" spans="1:19" ht="14.25" customHeight="1" x14ac:dyDescent="0.25">
      <c r="D184" s="272" t="s">
        <v>160</v>
      </c>
      <c r="E184" s="272"/>
      <c r="F184" s="272" t="s">
        <v>161</v>
      </c>
      <c r="G184" s="272"/>
      <c r="H184" s="218"/>
      <c r="L184" s="103"/>
    </row>
    <row r="185" spans="1:19" x14ac:dyDescent="0.25">
      <c r="B185" s="135" t="s">
        <v>159</v>
      </c>
      <c r="C185" s="135"/>
      <c r="E185" s="218" t="s">
        <v>380</v>
      </c>
      <c r="F185" s="218"/>
      <c r="G185" s="218" t="s">
        <v>380</v>
      </c>
      <c r="L185" s="103"/>
    </row>
    <row r="186" spans="1:19" ht="14.25" customHeight="1" x14ac:dyDescent="0.25">
      <c r="B186" s="106" t="s">
        <v>170</v>
      </c>
      <c r="C186" s="106"/>
      <c r="D186" s="136">
        <f>COUNTIF($P$6:$P$121,"&gt;0")</f>
        <v>50</v>
      </c>
      <c r="E186" s="136">
        <f>SUMIF($P$6:$P$121,"&gt;0")</f>
        <v>1669494</v>
      </c>
      <c r="F186" s="136">
        <f>COUNTIF($Q$6:$Q$121,"&gt;0")</f>
        <v>2</v>
      </c>
      <c r="G186" s="136">
        <f>SUMIF($Q$6:$Q$121,"&gt;0")</f>
        <v>755</v>
      </c>
      <c r="H186" s="136">
        <f>COUNTIF($Q$6:$Q$121,"&gt;0")</f>
        <v>2</v>
      </c>
      <c r="L186" s="103"/>
    </row>
    <row r="187" spans="1:19" ht="14.25" customHeight="1" x14ac:dyDescent="0.25">
      <c r="B187" s="106" t="s">
        <v>157</v>
      </c>
      <c r="C187" s="106"/>
      <c r="D187" s="136">
        <f>COUNTIF($P$126:$P$148,"&gt;0")</f>
        <v>10</v>
      </c>
      <c r="E187" s="136">
        <f>SUMIF($P$126:$P$148,"&gt;0")</f>
        <v>424473</v>
      </c>
      <c r="F187" s="136">
        <f>COUNTIF($Q$126:$Q$148,"&gt;0")</f>
        <v>0</v>
      </c>
      <c r="G187" s="136">
        <f>SUMIF($Q$126:$Q$148,"&gt;0")</f>
        <v>0</v>
      </c>
      <c r="H187" s="136">
        <f>COUNTIF($Q$126:$Q$148,"&gt;0")</f>
        <v>0</v>
      </c>
      <c r="L187" s="103"/>
    </row>
    <row r="188" spans="1:19" ht="14.25" customHeight="1" x14ac:dyDescent="0.25">
      <c r="B188" s="106" t="s">
        <v>171</v>
      </c>
      <c r="C188" s="106"/>
      <c r="D188" s="136">
        <f>COUNTIF($P$153:$P$161,"&gt;0")</f>
        <v>4</v>
      </c>
      <c r="E188" s="136">
        <f>SUMIF($P$153:$P$161,"&gt;0")</f>
        <v>584259</v>
      </c>
      <c r="F188" s="136">
        <f>COUNTIF($Q$153:$Q$161,"&gt;0")</f>
        <v>0</v>
      </c>
      <c r="G188" s="136">
        <f>SUMIF($Q$153:$Q$161,"&gt;0")</f>
        <v>0</v>
      </c>
      <c r="H188" s="136">
        <f>COUNTIF($Q$153:$Q$161,"&gt;0")</f>
        <v>0</v>
      </c>
      <c r="L188" s="103"/>
    </row>
    <row r="189" spans="1:19" ht="14.25" customHeight="1" x14ac:dyDescent="0.25">
      <c r="B189" s="106" t="s">
        <v>158</v>
      </c>
      <c r="C189" s="106"/>
      <c r="D189" s="136">
        <f>COUNTIF($P$166:$P$174,"&gt;0")</f>
        <v>5</v>
      </c>
      <c r="E189" s="136">
        <f>SUMIF($P$166:$P$174,"&gt;0")</f>
        <v>636914</v>
      </c>
      <c r="F189" s="136">
        <f>COUNTIF($Q$166:$Q$174,"&gt;0")</f>
        <v>0</v>
      </c>
      <c r="G189" s="136">
        <f>SUMIF($Q$166:$Q$174,"&gt;0")</f>
        <v>0</v>
      </c>
      <c r="H189" s="136">
        <f>COUNTIF($Q$166:$Q$174,"&gt;0")</f>
        <v>0</v>
      </c>
      <c r="L189" s="103"/>
    </row>
    <row r="190" spans="1:19" ht="15" customHeight="1" thickBot="1" x14ac:dyDescent="0.3">
      <c r="D190" s="137">
        <f>SUM(D186:D189)</f>
        <v>69</v>
      </c>
      <c r="E190" s="137">
        <f>SUM(E186:E189)</f>
        <v>3315140</v>
      </c>
      <c r="F190" s="137">
        <f>SUM(F186:F189)</f>
        <v>2</v>
      </c>
      <c r="G190" s="137">
        <f>SUM(G186:G189)</f>
        <v>755</v>
      </c>
      <c r="H190" s="137">
        <f>SUM(H186:H189)</f>
        <v>2</v>
      </c>
      <c r="L190" s="103"/>
    </row>
    <row r="191" spans="1:19" ht="15" customHeight="1" thickTop="1" x14ac:dyDescent="0.25">
      <c r="D191" s="102"/>
      <c r="E191" s="102"/>
      <c r="F191" s="102"/>
      <c r="G191" s="102"/>
      <c r="H191" s="102"/>
      <c r="L191" s="103"/>
    </row>
    <row r="192" spans="1:19" ht="14.25" customHeight="1" x14ac:dyDescent="0.25">
      <c r="D192" s="102"/>
      <c r="E192" s="102"/>
      <c r="F192" s="102"/>
      <c r="G192" s="102"/>
      <c r="H192" s="102"/>
      <c r="L192" s="103"/>
    </row>
    <row r="193" spans="1:19" ht="14.25" customHeight="1" x14ac:dyDescent="0.25">
      <c r="B193" s="100" t="s">
        <v>164</v>
      </c>
      <c r="D193" s="101" t="s">
        <v>166</v>
      </c>
      <c r="E193" s="101" t="s">
        <v>165</v>
      </c>
      <c r="F193" s="102" t="s">
        <v>167</v>
      </c>
      <c r="K193" s="130"/>
      <c r="L193" s="103"/>
      <c r="R193" s="98"/>
      <c r="S193" s="98"/>
    </row>
    <row r="194" spans="1:19" ht="14.25" customHeight="1" x14ac:dyDescent="0.25">
      <c r="A194" s="104">
        <f>COUNT(A6:A121)</f>
        <v>116</v>
      </c>
      <c r="B194" s="106" t="s">
        <v>170</v>
      </c>
      <c r="C194" s="106"/>
      <c r="D194" s="102">
        <f>COUNTA(G6:G121)</f>
        <v>107</v>
      </c>
      <c r="E194" s="107">
        <f>D194/A194</f>
        <v>0.92241379310344829</v>
      </c>
      <c r="F194" s="102">
        <f>A194-D194</f>
        <v>9</v>
      </c>
      <c r="K194" s="130"/>
      <c r="L194" s="103"/>
      <c r="R194" s="98"/>
      <c r="S194" s="98"/>
    </row>
    <row r="195" spans="1:19" ht="14.25" customHeight="1" x14ac:dyDescent="0.25">
      <c r="A195" s="104">
        <f>COUNT(A126:A148)</f>
        <v>23</v>
      </c>
      <c r="B195" s="106" t="s">
        <v>157</v>
      </c>
      <c r="C195" s="106"/>
      <c r="D195" s="102">
        <f>COUNTA(G126:G148)</f>
        <v>22</v>
      </c>
      <c r="E195" s="107">
        <f>D195/A195</f>
        <v>0.95652173913043481</v>
      </c>
      <c r="F195" s="102">
        <f>A195-D195</f>
        <v>1</v>
      </c>
      <c r="K195" s="130"/>
      <c r="L195" s="103"/>
      <c r="R195" s="98"/>
      <c r="S195" s="98"/>
    </row>
    <row r="196" spans="1:19" ht="14.25" customHeight="1" x14ac:dyDescent="0.25">
      <c r="A196" s="104">
        <f>COUNT(A153:A161)</f>
        <v>9</v>
      </c>
      <c r="B196" s="106" t="s">
        <v>171</v>
      </c>
      <c r="C196" s="106"/>
      <c r="D196" s="102">
        <f>COUNTA(G153:G161)</f>
        <v>8</v>
      </c>
      <c r="E196" s="107">
        <f>D196/A196</f>
        <v>0.88888888888888884</v>
      </c>
      <c r="F196" s="102">
        <f>A196-D196</f>
        <v>1</v>
      </c>
      <c r="K196" s="130"/>
      <c r="L196" s="103"/>
      <c r="R196" s="98"/>
      <c r="S196" s="98"/>
    </row>
    <row r="197" spans="1:19" ht="14.25" customHeight="1" x14ac:dyDescent="0.25">
      <c r="A197" s="104">
        <f>COUNT(A166:A174)</f>
        <v>9</v>
      </c>
      <c r="B197" s="106" t="s">
        <v>158</v>
      </c>
      <c r="C197" s="106"/>
      <c r="D197" s="102">
        <f>COUNTA(G166:G174)</f>
        <v>9</v>
      </c>
      <c r="E197" s="107">
        <f>D197/A197</f>
        <v>1</v>
      </c>
      <c r="F197" s="102">
        <f>A197-D197</f>
        <v>0</v>
      </c>
      <c r="K197" s="130"/>
      <c r="L197" s="103"/>
      <c r="R197" s="98"/>
      <c r="S197" s="98"/>
    </row>
    <row r="198" spans="1:19" ht="15" customHeight="1" thickBot="1" x14ac:dyDescent="0.3">
      <c r="A198" s="98">
        <f>SUM(A194:A197)</f>
        <v>157</v>
      </c>
      <c r="D198" s="108">
        <f>SUM(D194:D197)</f>
        <v>146</v>
      </c>
      <c r="E198" s="109">
        <f>D198/A198</f>
        <v>0.92993630573248409</v>
      </c>
      <c r="F198" s="108">
        <f>SUM(F194:F197)</f>
        <v>11</v>
      </c>
      <c r="K198" s="130"/>
      <c r="L198" s="103"/>
      <c r="R198" s="98"/>
      <c r="S198" s="98"/>
    </row>
    <row r="199" spans="1:19" ht="15" customHeight="1" thickTop="1" x14ac:dyDescent="0.25">
      <c r="D199" s="107"/>
      <c r="E199" s="107"/>
      <c r="F199" s="107"/>
      <c r="G199" s="107"/>
      <c r="H199" s="102"/>
      <c r="L199" s="103"/>
    </row>
    <row r="200" spans="1:19" ht="14.25" customHeight="1" x14ac:dyDescent="0.25">
      <c r="D200" s="102"/>
      <c r="E200" s="102"/>
      <c r="F200" s="102"/>
      <c r="G200" s="102"/>
      <c r="H200" s="102"/>
      <c r="L200" s="103"/>
    </row>
    <row r="201" spans="1:19" ht="14.25" customHeight="1" x14ac:dyDescent="0.25">
      <c r="B201" s="100" t="s">
        <v>389</v>
      </c>
      <c r="D201" s="138" t="s">
        <v>445</v>
      </c>
      <c r="E201" s="138" t="s">
        <v>470</v>
      </c>
      <c r="F201" s="101" t="s">
        <v>168</v>
      </c>
      <c r="H201" s="139" t="s">
        <v>169</v>
      </c>
      <c r="L201" s="103"/>
      <c r="S201" s="98"/>
    </row>
    <row r="202" spans="1:19" ht="14.25" customHeight="1" x14ac:dyDescent="0.25">
      <c r="B202" s="106" t="s">
        <v>170</v>
      </c>
      <c r="C202" s="106"/>
      <c r="D202" s="140">
        <v>2191515</v>
      </c>
      <c r="E202" s="140">
        <f>K123</f>
        <v>2255822.66</v>
      </c>
      <c r="F202" s="140">
        <f>E202-D202</f>
        <v>64307.660000000149</v>
      </c>
      <c r="H202" s="141" t="e">
        <f>F202/#REF!</f>
        <v>#REF!</v>
      </c>
      <c r="L202" s="103"/>
      <c r="S202" s="98"/>
    </row>
    <row r="203" spans="1:19" ht="14.25" customHeight="1" x14ac:dyDescent="0.25">
      <c r="B203" s="106" t="s">
        <v>157</v>
      </c>
      <c r="C203" s="106"/>
      <c r="D203" s="140">
        <v>874012</v>
      </c>
      <c r="E203" s="140">
        <f>K150</f>
        <v>621443</v>
      </c>
      <c r="F203" s="140">
        <f>E203-D203</f>
        <v>-252569</v>
      </c>
      <c r="H203" s="141" t="e">
        <f>F203/#REF!</f>
        <v>#REF!</v>
      </c>
      <c r="L203" s="103"/>
      <c r="S203" s="98"/>
    </row>
    <row r="204" spans="1:19" ht="14.25" customHeight="1" x14ac:dyDescent="0.25">
      <c r="B204" s="106" t="s">
        <v>171</v>
      </c>
      <c r="C204" s="106"/>
      <c r="D204" s="140">
        <v>1377374</v>
      </c>
      <c r="E204" s="140">
        <f>K163</f>
        <v>1056532</v>
      </c>
      <c r="F204" s="140">
        <f>E204-D204</f>
        <v>-320842</v>
      </c>
      <c r="H204" s="141" t="e">
        <f>F204/#REF!</f>
        <v>#REF!</v>
      </c>
      <c r="L204" s="103"/>
      <c r="S204" s="98"/>
    </row>
    <row r="205" spans="1:19" ht="14.25" customHeight="1" x14ac:dyDescent="0.25">
      <c r="B205" s="106" t="s">
        <v>158</v>
      </c>
      <c r="C205" s="106"/>
      <c r="D205" s="140">
        <v>913954</v>
      </c>
      <c r="E205" s="140">
        <f>K176</f>
        <v>732105</v>
      </c>
      <c r="F205" s="140">
        <f>E205-D205</f>
        <v>-181849</v>
      </c>
      <c r="H205" s="141" t="e">
        <f>F205/#REF!</f>
        <v>#REF!</v>
      </c>
      <c r="L205" s="103"/>
      <c r="S205" s="98"/>
    </row>
    <row r="206" spans="1:19" ht="15" customHeight="1" thickBot="1" x14ac:dyDescent="0.3">
      <c r="D206" s="142">
        <f>SUM(D202:D205)</f>
        <v>5356855</v>
      </c>
      <c r="E206" s="142">
        <f>SUM(E202:E205)</f>
        <v>4665902.66</v>
      </c>
      <c r="F206" s="142">
        <f>SUM(F202:F205)</f>
        <v>-690952.33999999985</v>
      </c>
      <c r="H206" s="109" t="e">
        <f>F206/#REF!</f>
        <v>#REF!</v>
      </c>
      <c r="L206" s="103"/>
      <c r="S206" s="98"/>
    </row>
    <row r="207" spans="1:19" ht="15" customHeight="1" thickTop="1" x14ac:dyDescent="0.25">
      <c r="G207" s="140"/>
      <c r="H207" s="107"/>
      <c r="L207" s="103"/>
      <c r="S207" s="98"/>
    </row>
    <row r="208" spans="1:19" ht="14.25" customHeight="1" x14ac:dyDescent="0.25">
      <c r="D208" s="102"/>
      <c r="E208" s="102"/>
      <c r="F208" s="102"/>
      <c r="G208" s="102"/>
      <c r="H208" s="102"/>
      <c r="L208" s="103"/>
    </row>
    <row r="209" spans="2:19" ht="14.25" customHeight="1" x14ac:dyDescent="0.25">
      <c r="B209" s="100" t="s">
        <v>152</v>
      </c>
      <c r="D209" s="138" t="s">
        <v>450</v>
      </c>
      <c r="E209" s="138" t="s">
        <v>475</v>
      </c>
      <c r="F209" s="101" t="s">
        <v>168</v>
      </c>
      <c r="H209" s="139" t="s">
        <v>169</v>
      </c>
      <c r="L209" s="103"/>
      <c r="S209" s="98"/>
    </row>
    <row r="210" spans="2:19" ht="14.25" customHeight="1" x14ac:dyDescent="0.25">
      <c r="B210" s="106" t="s">
        <v>170</v>
      </c>
      <c r="C210" s="106"/>
      <c r="D210" s="140">
        <f>D123</f>
        <v>4337338.5999999987</v>
      </c>
      <c r="E210" s="140">
        <f>E123</f>
        <v>4839435.7200000007</v>
      </c>
      <c r="F210" s="140">
        <f>E210-D210</f>
        <v>502097.12000000197</v>
      </c>
      <c r="H210" s="141" t="e">
        <f>F210/#REF!</f>
        <v>#REF!</v>
      </c>
      <c r="L210" s="103"/>
      <c r="S210" s="98"/>
    </row>
    <row r="211" spans="2:19" ht="14.25" customHeight="1" x14ac:dyDescent="0.25">
      <c r="B211" s="106" t="s">
        <v>157</v>
      </c>
      <c r="C211" s="106"/>
      <c r="D211" s="140">
        <f>D150</f>
        <v>975879.50999999035</v>
      </c>
      <c r="E211" s="140">
        <f>E150</f>
        <v>1216931</v>
      </c>
      <c r="F211" s="140">
        <f t="shared" ref="F211:F213" si="55">E211-D211</f>
        <v>241051.49000000965</v>
      </c>
      <c r="H211" s="141" t="e">
        <f>F211/#REF!</f>
        <v>#REF!</v>
      </c>
      <c r="L211" s="103"/>
      <c r="S211" s="98"/>
    </row>
    <row r="212" spans="2:19" ht="14.25" customHeight="1" x14ac:dyDescent="0.25">
      <c r="B212" s="106" t="s">
        <v>171</v>
      </c>
      <c r="C212" s="106"/>
      <c r="D212" s="140">
        <f>D163</f>
        <v>1140139.020000007</v>
      </c>
      <c r="E212" s="140">
        <f>E163</f>
        <v>931606</v>
      </c>
      <c r="F212" s="140">
        <f t="shared" si="55"/>
        <v>-208533.020000007</v>
      </c>
      <c r="H212" s="141" t="e">
        <f>F212/#REF!</f>
        <v>#REF!</v>
      </c>
      <c r="L212" s="103"/>
      <c r="S212" s="98"/>
    </row>
    <row r="213" spans="2:19" ht="14.25" customHeight="1" x14ac:dyDescent="0.25">
      <c r="B213" s="106" t="s">
        <v>158</v>
      </c>
      <c r="C213" s="106"/>
      <c r="D213" s="140">
        <f>D176</f>
        <v>1218601.3600000017</v>
      </c>
      <c r="E213" s="140">
        <f>E176</f>
        <v>1113636.3900000001</v>
      </c>
      <c r="F213" s="140">
        <f t="shared" si="55"/>
        <v>-104964.9700000016</v>
      </c>
      <c r="H213" s="141" t="e">
        <f>F213/#REF!</f>
        <v>#REF!</v>
      </c>
      <c r="L213" s="103"/>
      <c r="S213" s="98"/>
    </row>
    <row r="214" spans="2:19" ht="15" customHeight="1" thickBot="1" x14ac:dyDescent="0.3">
      <c r="D214" s="142">
        <f>SUM(D210:D213)</f>
        <v>7671958.4899999984</v>
      </c>
      <c r="E214" s="142">
        <f>SUM(E210:E213)</f>
        <v>8101609.1100000013</v>
      </c>
      <c r="F214" s="142">
        <f>SUM(F210:F213)</f>
        <v>429650.62000000302</v>
      </c>
      <c r="H214" s="199" t="e">
        <f>F214/#REF!</f>
        <v>#REF!</v>
      </c>
      <c r="L214" s="103"/>
      <c r="S214" s="98"/>
    </row>
    <row r="215" spans="2:19" ht="15" customHeight="1" thickTop="1" x14ac:dyDescent="0.25">
      <c r="D215" s="102"/>
      <c r="E215" s="102"/>
      <c r="F215" s="102"/>
      <c r="G215" s="102"/>
    </row>
    <row r="216" spans="2:19" x14ac:dyDescent="0.25">
      <c r="B216" s="100" t="s">
        <v>460</v>
      </c>
      <c r="D216" s="138" t="s">
        <v>445</v>
      </c>
      <c r="E216" s="138" t="s">
        <v>470</v>
      </c>
      <c r="F216" s="101" t="s">
        <v>168</v>
      </c>
      <c r="H216" s="139" t="s">
        <v>169</v>
      </c>
    </row>
    <row r="217" spans="2:19" x14ac:dyDescent="0.25">
      <c r="B217" s="106" t="s">
        <v>170</v>
      </c>
      <c r="D217" s="140">
        <f>SUMIF(D$6:D$121,"&lt;0",D$6:D$121)</f>
        <v>-445191.26000000088</v>
      </c>
      <c r="E217" s="140">
        <f>SUMIF(E$6:E$121,"&lt;0",E$6:E$121)</f>
        <v>-387070</v>
      </c>
      <c r="F217" s="140">
        <f>E217-D217</f>
        <v>58121.260000000882</v>
      </c>
      <c r="H217" s="141">
        <f>IFERROR(F217/#REF!,0)</f>
        <v>0</v>
      </c>
    </row>
    <row r="218" spans="2:19" x14ac:dyDescent="0.25">
      <c r="B218" s="106" t="s">
        <v>157</v>
      </c>
      <c r="D218" s="140">
        <f>SUMIF(D$126:D$148,"&lt;0",D$126:D$148)</f>
        <v>-31833.650000002679</v>
      </c>
      <c r="E218" s="140">
        <f>SUMIF(E$126:E$148,"&lt;0",E$126:E$148)</f>
        <v>-166757</v>
      </c>
      <c r="F218" s="140">
        <f t="shared" ref="F218:F220" si="56">E218-D218</f>
        <v>-134923.34999999733</v>
      </c>
      <c r="H218" s="141">
        <f>IFERROR(F218/#REF!,0)</f>
        <v>0</v>
      </c>
    </row>
    <row r="219" spans="2:19" x14ac:dyDescent="0.25">
      <c r="B219" s="106" t="s">
        <v>171</v>
      </c>
      <c r="D219" s="140">
        <f>SUMIF(D$153:D$161,"&lt;0",D$153:D$161)</f>
        <v>-254870.19000000184</v>
      </c>
      <c r="E219" s="140">
        <f>SUMIF(E$153:E$161,"&lt;0",E$153:E$161)</f>
        <v>-590879</v>
      </c>
      <c r="F219" s="140">
        <f t="shared" si="56"/>
        <v>-336008.80999999819</v>
      </c>
      <c r="H219" s="141">
        <f>IFERROR(F219/#REF!,0)</f>
        <v>0</v>
      </c>
    </row>
    <row r="220" spans="2:19" x14ac:dyDescent="0.25">
      <c r="B220" s="106" t="s">
        <v>158</v>
      </c>
      <c r="D220" s="140">
        <f>SUMIF(D$166:D$174,"&lt;0",D$166:D$174)</f>
        <v>-4821.9599999993952</v>
      </c>
      <c r="E220" s="140">
        <f>SUMIF(E$166:E$174,"&lt;0",E$166:E$174)</f>
        <v>-27197.609999999782</v>
      </c>
      <c r="F220" s="140">
        <f t="shared" si="56"/>
        <v>-22375.650000000387</v>
      </c>
      <c r="H220" s="141">
        <f>IFERROR(F220/#REF!,0)</f>
        <v>0</v>
      </c>
    </row>
    <row r="221" spans="2:19" ht="14.4" thickBot="1" x14ac:dyDescent="0.3">
      <c r="D221" s="142">
        <f>SUM(D217:D220)</f>
        <v>-736717.06000000483</v>
      </c>
      <c r="E221" s="142">
        <f>SUM(E217:E220)</f>
        <v>-1171903.6099999999</v>
      </c>
      <c r="F221" s="142">
        <f>SUM(F217:F220)</f>
        <v>-435186.54999999504</v>
      </c>
      <c r="H221" s="109" t="e">
        <f>F221/#REF!</f>
        <v>#REF!</v>
      </c>
    </row>
    <row r="222" spans="2:19" ht="14.4" thickTop="1" x14ac:dyDescent="0.25">
      <c r="G222" s="140"/>
    </row>
    <row r="223" spans="2:19" x14ac:dyDescent="0.25">
      <c r="B223" s="100" t="s">
        <v>387</v>
      </c>
      <c r="D223" s="138" t="s">
        <v>445</v>
      </c>
      <c r="E223" s="138" t="s">
        <v>470</v>
      </c>
      <c r="F223" s="196" t="s">
        <v>385</v>
      </c>
    </row>
    <row r="224" spans="2:19" x14ac:dyDescent="0.25">
      <c r="B224" s="106" t="s">
        <v>170</v>
      </c>
      <c r="D224" s="140">
        <f>COUNTIF(D$6:D$121,"&lt;0")</f>
        <v>19</v>
      </c>
      <c r="E224" s="140">
        <f>COUNTIF(E$6:E$121,"&lt;0")</f>
        <v>20</v>
      </c>
      <c r="F224" s="140">
        <f>E224-D224</f>
        <v>1</v>
      </c>
    </row>
    <row r="225" spans="2:8" x14ac:dyDescent="0.25">
      <c r="B225" s="106" t="s">
        <v>157</v>
      </c>
      <c r="D225" s="140">
        <f>COUNTIF(D$126:D$148,"&lt;0")</f>
        <v>3</v>
      </c>
      <c r="E225" s="140">
        <f>COUNTIF(E$126:E$148,"&lt;0")</f>
        <v>3</v>
      </c>
      <c r="F225" s="140">
        <f t="shared" ref="F225:F227" si="57">E225-D225</f>
        <v>0</v>
      </c>
    </row>
    <row r="226" spans="2:8" x14ac:dyDescent="0.25">
      <c r="B226" s="106" t="s">
        <v>171</v>
      </c>
      <c r="D226" s="140">
        <f>COUNTIF(D$153:D$161,"&lt;0")</f>
        <v>2</v>
      </c>
      <c r="E226" s="140">
        <f>COUNTIF(E$153:E$161,"&lt;0")</f>
        <v>4</v>
      </c>
      <c r="F226" s="140">
        <f t="shared" si="57"/>
        <v>2</v>
      </c>
    </row>
    <row r="227" spans="2:8" x14ac:dyDescent="0.25">
      <c r="B227" s="106" t="s">
        <v>158</v>
      </c>
      <c r="D227" s="140">
        <f>COUNTIF(D$166:D$174,"&lt;0")</f>
        <v>1</v>
      </c>
      <c r="E227" s="140">
        <f>COUNTIF(E$166:E$174,"&lt;0")</f>
        <v>1</v>
      </c>
      <c r="F227" s="140">
        <f t="shared" si="57"/>
        <v>0</v>
      </c>
    </row>
    <row r="228" spans="2:8" ht="14.4" thickBot="1" x14ac:dyDescent="0.3">
      <c r="D228" s="142">
        <f>SUM(D224:D227)</f>
        <v>25</v>
      </c>
      <c r="E228" s="142">
        <f>SUM(E224:E227)</f>
        <v>28</v>
      </c>
      <c r="F228" s="142">
        <f>SUM(F224:F227)</f>
        <v>3</v>
      </c>
    </row>
    <row r="229" spans="2:8" ht="14.4" thickTop="1" x14ac:dyDescent="0.25">
      <c r="G229" s="140"/>
    </row>
    <row r="230" spans="2:8" x14ac:dyDescent="0.25">
      <c r="B230" s="100" t="s">
        <v>461</v>
      </c>
      <c r="D230" s="138" t="s">
        <v>445</v>
      </c>
      <c r="E230" s="138" t="s">
        <v>470</v>
      </c>
      <c r="F230" s="101" t="s">
        <v>168</v>
      </c>
      <c r="H230" s="139" t="s">
        <v>169</v>
      </c>
    </row>
    <row r="231" spans="2:8" x14ac:dyDescent="0.25">
      <c r="B231" s="106" t="s">
        <v>170</v>
      </c>
      <c r="D231" s="140">
        <f>SUMIF(D$6:D$121,"&gt;0",D$6:D$121)</f>
        <v>4782529.8599999994</v>
      </c>
      <c r="E231" s="140">
        <f>SUMIF(E$6:E$121,"&gt;0",E$6:E$121)</f>
        <v>5226505.7200000007</v>
      </c>
      <c r="F231" s="140">
        <f>E231-D231</f>
        <v>443975.86000000127</v>
      </c>
      <c r="H231" s="141">
        <f>IFERROR(F231/#REF!,0)</f>
        <v>0</v>
      </c>
    </row>
    <row r="232" spans="2:8" x14ac:dyDescent="0.25">
      <c r="B232" s="106" t="s">
        <v>157</v>
      </c>
      <c r="D232" s="140">
        <f>SUMIF(D$126:D$148,"&gt;0",D$126:D$148)</f>
        <v>1007713.159999993</v>
      </c>
      <c r="E232" s="140">
        <f>SUMIF(E$126:E$148,"&gt;0",E$126:E$148)</f>
        <v>1383688</v>
      </c>
      <c r="F232" s="140">
        <f t="shared" ref="F232:F234" si="58">E232-D232</f>
        <v>375974.84000000695</v>
      </c>
      <c r="H232" s="141">
        <f>IFERROR(F232/#REF!,0)</f>
        <v>0</v>
      </c>
    </row>
    <row r="233" spans="2:8" x14ac:dyDescent="0.25">
      <c r="B233" s="106" t="s">
        <v>171</v>
      </c>
      <c r="D233" s="140">
        <f>SUMIF(D$153:D$161,"&gt;0",D$153:D$161)</f>
        <v>1395009.2100000088</v>
      </c>
      <c r="E233" s="140">
        <f>SUMIF(E$153:E$161,"&gt;0",E$153:E$161)</f>
        <v>1522485</v>
      </c>
      <c r="F233" s="140">
        <f t="shared" si="58"/>
        <v>127475.78999999119</v>
      </c>
      <c r="H233" s="141">
        <f>IFERROR(F233/#REF!,0)</f>
        <v>0</v>
      </c>
    </row>
    <row r="234" spans="2:8" x14ac:dyDescent="0.25">
      <c r="B234" s="106" t="s">
        <v>158</v>
      </c>
      <c r="D234" s="140">
        <f>SUMIF(D$166:D$174,"&gt;0",D$166:D$174)</f>
        <v>1223423.320000001</v>
      </c>
      <c r="E234" s="140">
        <f>SUMIF(E$166:E$174,"&gt;0",E$166:E$174)</f>
        <v>1140834</v>
      </c>
      <c r="F234" s="140">
        <f t="shared" si="58"/>
        <v>-82589.320000000997</v>
      </c>
      <c r="H234" s="141">
        <f>IFERROR(F234/#REF!,0)</f>
        <v>0</v>
      </c>
    </row>
    <row r="235" spans="2:8" ht="14.4" thickBot="1" x14ac:dyDescent="0.3">
      <c r="D235" s="142">
        <f>SUM(D231:D234)</f>
        <v>8408675.5500000007</v>
      </c>
      <c r="E235" s="142">
        <f>SUM(E231:E234)</f>
        <v>9273512.7200000007</v>
      </c>
      <c r="F235" s="142">
        <f>SUM(F231:F234)</f>
        <v>864837.16999999841</v>
      </c>
      <c r="H235" s="109" t="e">
        <f>F235/#REF!</f>
        <v>#REF!</v>
      </c>
    </row>
    <row r="236" spans="2:8" ht="14.4" thickTop="1" x14ac:dyDescent="0.25">
      <c r="G236" s="140"/>
    </row>
    <row r="237" spans="2:8" x14ac:dyDescent="0.25">
      <c r="B237" s="100" t="s">
        <v>386</v>
      </c>
      <c r="D237" s="138" t="s">
        <v>456</v>
      </c>
      <c r="E237" s="138" t="s">
        <v>474</v>
      </c>
      <c r="F237" s="196" t="s">
        <v>385</v>
      </c>
    </row>
    <row r="238" spans="2:8" x14ac:dyDescent="0.25">
      <c r="B238" s="106" t="s">
        <v>170</v>
      </c>
      <c r="D238" s="140">
        <f>COUNTIF(D$6:D$121,"&gt;0")</f>
        <v>97</v>
      </c>
      <c r="E238" s="140">
        <f>COUNTIF(E$6:E$121,"&gt;0")</f>
        <v>96</v>
      </c>
      <c r="F238" s="140">
        <f>E238-D238</f>
        <v>-1</v>
      </c>
    </row>
    <row r="239" spans="2:8" x14ac:dyDescent="0.25">
      <c r="B239" s="106" t="s">
        <v>157</v>
      </c>
      <c r="D239" s="140">
        <f>COUNTIF(D$126:D$148,"&gt;0")</f>
        <v>20</v>
      </c>
      <c r="E239" s="140">
        <f>COUNTIF(E$126:E$148,"&gt;0")</f>
        <v>20</v>
      </c>
      <c r="F239" s="140">
        <f t="shared" ref="F239:F241" si="59">E239-D239</f>
        <v>0</v>
      </c>
    </row>
    <row r="240" spans="2:8" x14ac:dyDescent="0.25">
      <c r="B240" s="106" t="s">
        <v>171</v>
      </c>
      <c r="D240" s="140">
        <f>COUNTIF(D$153:D$161,"&gt;0")</f>
        <v>7</v>
      </c>
      <c r="E240" s="140">
        <f>COUNTIF(E$153:E$161,"&gt;0")</f>
        <v>5</v>
      </c>
      <c r="F240" s="140">
        <f t="shared" si="59"/>
        <v>-2</v>
      </c>
    </row>
    <row r="241" spans="2:6" x14ac:dyDescent="0.25">
      <c r="B241" s="106" t="s">
        <v>158</v>
      </c>
      <c r="D241" s="140">
        <f>COUNTIF(D$166:D$174,"&gt;0")</f>
        <v>8</v>
      </c>
      <c r="E241" s="140">
        <f>COUNTIF(E$166:E$174,"&gt;0")</f>
        <v>8</v>
      </c>
      <c r="F241" s="140">
        <f t="shared" si="59"/>
        <v>0</v>
      </c>
    </row>
    <row r="242" spans="2:6" ht="14.4" thickBot="1" x14ac:dyDescent="0.3">
      <c r="D242" s="142">
        <f>SUM(D238:D241)</f>
        <v>132</v>
      </c>
      <c r="E242" s="142">
        <f>SUM(E238:E241)</f>
        <v>129</v>
      </c>
      <c r="F242" s="142">
        <f>SUM(F238:F241)</f>
        <v>-3</v>
      </c>
    </row>
    <row r="243" spans="2:6" ht="14.4" thickTop="1" x14ac:dyDescent="0.25"/>
  </sheetData>
  <autoFilter ref="A2:S220"/>
  <customSheetViews>
    <customSheetView guid="{E9CFF2E9-1D39-4E5F-8419-B706F54B3ACD}" scale="75" showPageBreaks="1" printArea="1" showAutoFilter="1" hiddenColumns="1" showRuler="0">
      <pane xSplit="3" ySplit="2" topLeftCell="E100" activePane="bottomRight" state="frozen"/>
      <selection pane="bottomRight" activeCell="H105" sqref="H105"/>
      <rowBreaks count="4" manualBreakCount="4">
        <brk id="62" max="17" man="1"/>
        <brk id="123" max="17" man="1"/>
        <brk id="148" max="15" man="1"/>
        <brk id="209" max="15" man="1"/>
      </rowBreaks>
      <pageMargins left="0.83" right="0.39" top="0.5" bottom="0.5" header="0.22" footer="0.5"/>
      <pageSetup paperSize="9" scale="51" fitToHeight="3" orientation="landscape" r:id="rId1"/>
      <headerFooter alignWithMargins="0"/>
      <autoFilter ref="B1:CD1"/>
    </customSheetView>
    <customSheetView guid="{6726C0E8-702F-4D99-8212-6B2A92D141C1}" scale="75" showPageBreaks="1" printArea="1" showAutoFilter="1" hiddenColumns="1" view="pageBreakPreview" showRuler="0">
      <pane xSplit="5" ySplit="2" topLeftCell="F3" activePane="bottomRight" state="frozen"/>
      <selection pane="bottomRight" activeCell="F230" sqref="F230"/>
      <colBreaks count="2" manualBreakCount="2">
        <brk id="8" max="225" man="1"/>
        <brk id="17" max="225" man="1"/>
      </colBreaks>
      <pageMargins left="3.937007874015748E-2" right="0.19685039370078741" top="0.18" bottom="0.31496062992125984" header="0.23622047244094491" footer="0.31496062992125984"/>
      <pageSetup paperSize="9" scale="95" fitToWidth="2" fitToHeight="9" orientation="landscape" r:id="rId2"/>
      <headerFooter alignWithMargins="0"/>
      <autoFilter ref="B1:CE1"/>
    </customSheetView>
  </customSheetViews>
  <mergeCells count="3">
    <mergeCell ref="P1:Q1"/>
    <mergeCell ref="D184:E184"/>
    <mergeCell ref="F184:G184"/>
  </mergeCells>
  <phoneticPr fontId="6" type="noConversion"/>
  <conditionalFormatting sqref="F178:Q178 G181:G182 H202 H210:H215 H222:H229 G243:G65514 H237:H242">
    <cfRule type="cellIs" dxfId="49" priority="24" stopIfTrue="1" operator="lessThan">
      <formula>0</formula>
    </cfRule>
  </conditionalFormatting>
  <conditionalFormatting sqref="P6:Q121 P126:Q148 P153:Q161">
    <cfRule type="cellIs" dxfId="48" priority="25" stopIfTrue="1" operator="greaterThan">
      <formula>0</formula>
    </cfRule>
  </conditionalFormatting>
  <conditionalFormatting sqref="A16">
    <cfRule type="cellIs" dxfId="47" priority="26" stopIfTrue="1" operator="greaterThan">
      <formula>$P$16&gt;0</formula>
    </cfRule>
  </conditionalFormatting>
  <conditionalFormatting sqref="S179:S192 Q193:Q198 R209:R214 S215:S1048576 R201:R207 R167:R178 S208 S199:S200 R1:R165">
    <cfRule type="cellIs" dxfId="46" priority="27" stopIfTrue="1" operator="equal">
      <formula>"Above limit"</formula>
    </cfRule>
  </conditionalFormatting>
  <conditionalFormatting sqref="S62">
    <cfRule type="cellIs" dxfId="45" priority="22" stopIfTrue="1" operator="equal">
      <formula>"Above limit"</formula>
    </cfRule>
  </conditionalFormatting>
  <conditionalFormatting sqref="S47">
    <cfRule type="cellIs" dxfId="44" priority="21" stopIfTrue="1" operator="equal">
      <formula>"Above limit"</formula>
    </cfRule>
  </conditionalFormatting>
  <conditionalFormatting sqref="S105">
    <cfRule type="cellIs" dxfId="43" priority="20" stopIfTrue="1" operator="equal">
      <formula>"Above limit"</formula>
    </cfRule>
  </conditionalFormatting>
  <conditionalFormatting sqref="D178">
    <cfRule type="cellIs" dxfId="42" priority="19" stopIfTrue="1" operator="lessThan">
      <formula>0</formula>
    </cfRule>
  </conditionalFormatting>
  <conditionalFormatting sqref="H203:H205">
    <cfRule type="cellIs" dxfId="41" priority="18" stopIfTrue="1" operator="lessThan">
      <formula>0</formula>
    </cfRule>
  </conditionalFormatting>
  <conditionalFormatting sqref="R166">
    <cfRule type="cellIs" dxfId="40" priority="17" stopIfTrue="1" operator="equal">
      <formula>"Above limit"</formula>
    </cfRule>
  </conditionalFormatting>
  <conditionalFormatting sqref="H221">
    <cfRule type="cellIs" dxfId="39" priority="14" stopIfTrue="1" operator="lessThan">
      <formula>0</formula>
    </cfRule>
  </conditionalFormatting>
  <conditionalFormatting sqref="H217:H220">
    <cfRule type="cellIs" dxfId="38" priority="13" stopIfTrue="1" operator="lessThan">
      <formula>0</formula>
    </cfRule>
  </conditionalFormatting>
  <conditionalFormatting sqref="H235">
    <cfRule type="cellIs" dxfId="37" priority="12" stopIfTrue="1" operator="lessThan">
      <formula>0</formula>
    </cfRule>
  </conditionalFormatting>
  <conditionalFormatting sqref="H231:H234">
    <cfRule type="cellIs" dxfId="36" priority="11" stopIfTrue="1" operator="lessThan">
      <formula>0</formula>
    </cfRule>
  </conditionalFormatting>
  <conditionalFormatting sqref="H206:H207">
    <cfRule type="cellIs" dxfId="35" priority="10" stopIfTrue="1" operator="lessThan">
      <formula>0</formula>
    </cfRule>
  </conditionalFormatting>
  <conditionalFormatting sqref="E178">
    <cfRule type="cellIs" dxfId="34" priority="2" stopIfTrue="1" operator="lessThan">
      <formula>0</formula>
    </cfRule>
  </conditionalFormatting>
  <conditionalFormatting sqref="P166:Q174">
    <cfRule type="cellIs" dxfId="33" priority="1" stopIfTrue="1" operator="greaterThan">
      <formula>0</formula>
    </cfRule>
  </conditionalFormatting>
  <hyperlinks>
    <hyperlink ref="B76" r:id="rId3"/>
    <hyperlink ref="B68" r:id="rId4"/>
    <hyperlink ref="B53" r:id="rId5"/>
    <hyperlink ref="B65" r:id="rId6"/>
    <hyperlink ref="B146" r:id="rId7"/>
    <hyperlink ref="B90" r:id="rId8"/>
    <hyperlink ref="B51" r:id="rId9"/>
    <hyperlink ref="B57" r:id="rId10"/>
    <hyperlink ref="B136" r:id="rId11"/>
    <hyperlink ref="B173" r:id="rId12"/>
    <hyperlink ref="B97" r:id="rId13"/>
    <hyperlink ref="B133" r:id="rId14"/>
    <hyperlink ref="B79" r:id="rId15"/>
    <hyperlink ref="B132" r:id="rId16"/>
    <hyperlink ref="B157" r:id="rId17"/>
    <hyperlink ref="B46" r:id="rId18"/>
    <hyperlink ref="B49" r:id="rId19"/>
    <hyperlink ref="B138" r:id="rId20"/>
    <hyperlink ref="B130" r:id="rId21"/>
    <hyperlink ref="B73" r:id="rId22"/>
    <hyperlink ref="B148" r:id="rId23"/>
    <hyperlink ref="B48" r:id="rId24"/>
    <hyperlink ref="B55" r:id="rId25"/>
    <hyperlink ref="B174" r:id="rId26"/>
    <hyperlink ref="B114" r:id="rId27"/>
    <hyperlink ref="B67" r:id="rId28"/>
    <hyperlink ref="B98" r:id="rId29"/>
    <hyperlink ref="B102" r:id="rId30"/>
    <hyperlink ref="B107" r:id="rId31"/>
    <hyperlink ref="B104" r:id="rId32"/>
    <hyperlink ref="B52" r:id="rId33"/>
    <hyperlink ref="B47" r:id="rId34"/>
    <hyperlink ref="B54" r:id="rId35"/>
    <hyperlink ref="B99" r:id="rId36"/>
    <hyperlink ref="B120" r:id="rId37"/>
    <hyperlink ref="B66" r:id="rId38"/>
    <hyperlink ref="B168" r:id="rId39"/>
    <hyperlink ref="B74" r:id="rId40"/>
    <hyperlink ref="B113" r:id="rId41"/>
    <hyperlink ref="B64" r:id="rId42"/>
    <hyperlink ref="B78" r:id="rId43"/>
    <hyperlink ref="B94" r:id="rId44"/>
    <hyperlink ref="B116" r:id="rId45"/>
    <hyperlink ref="B139" r:id="rId46"/>
    <hyperlink ref="B50" r:id="rId47"/>
    <hyperlink ref="B62" r:id="rId48"/>
    <hyperlink ref="B80" r:id="rId49"/>
    <hyperlink ref="B89" r:id="rId50"/>
    <hyperlink ref="B93" r:id="rId51"/>
    <hyperlink ref="B142" r:id="rId52"/>
    <hyperlink ref="B156" r:id="rId53"/>
    <hyperlink ref="B158" r:id="rId54"/>
    <hyperlink ref="B167" r:id="rId55"/>
    <hyperlink ref="B171" r:id="rId56"/>
    <hyperlink ref="B103" r:id="rId57"/>
    <hyperlink ref="B153" r:id="rId58"/>
    <hyperlink ref="B75" r:id="rId59"/>
    <hyperlink ref="B131" r:id="rId60"/>
    <hyperlink ref="B59" r:id="rId61"/>
    <hyperlink ref="B60" r:id="rId62"/>
    <hyperlink ref="B61" r:id="rId63"/>
    <hyperlink ref="B72" r:id="rId64"/>
    <hyperlink ref="B77" r:id="rId65"/>
    <hyperlink ref="B81" r:id="rId66"/>
    <hyperlink ref="B87" r:id="rId67"/>
    <hyperlink ref="B88" r:id="rId68"/>
    <hyperlink ref="B95" r:id="rId69"/>
    <hyperlink ref="B96" r:id="rId70"/>
    <hyperlink ref="B110" r:id="rId71"/>
    <hyperlink ref="B111" r:id="rId72"/>
    <hyperlink ref="B126" r:id="rId73"/>
    <hyperlink ref="B127" r:id="rId74" display="Bothal Middle School"/>
    <hyperlink ref="B134" r:id="rId75" display="Ashington Hirst Park Middle School"/>
    <hyperlink ref="B135" r:id="rId76"/>
    <hyperlink ref="B140" r:id="rId77"/>
    <hyperlink ref="B143" r:id="rId78"/>
    <hyperlink ref="B147" r:id="rId79"/>
    <hyperlink ref="B155" r:id="rId80"/>
    <hyperlink ref="B159" r:id="rId81"/>
    <hyperlink ref="B166" r:id="rId82"/>
    <hyperlink ref="B169" r:id="rId83"/>
    <hyperlink ref="B86" r:id="rId84"/>
    <hyperlink ref="B144" r:id="rId85"/>
    <hyperlink ref="B106" r:id="rId86"/>
    <hyperlink ref="B105" r:id="rId87"/>
    <hyperlink ref="B137" r:id="rId88"/>
    <hyperlink ref="B160" r:id="rId89"/>
    <hyperlink ref="B63" r:id="rId90"/>
    <hyperlink ref="B70" r:id="rId91"/>
    <hyperlink ref="B71" r:id="rId92"/>
    <hyperlink ref="B83" r:id="rId93"/>
    <hyperlink ref="B91" r:id="rId94"/>
    <hyperlink ref="B100" r:id="rId95"/>
    <hyperlink ref="B119" r:id="rId96"/>
    <hyperlink ref="B141" r:id="rId97"/>
    <hyperlink ref="B172" r:id="rId98"/>
    <hyperlink ref="B82" r:id="rId99"/>
    <hyperlink ref="B129" r:id="rId100"/>
    <hyperlink ref="B101" r:id="rId101"/>
    <hyperlink ref="B128" r:id="rId102"/>
    <hyperlink ref="B117" r:id="rId103"/>
    <hyperlink ref="B109" r:id="rId104"/>
    <hyperlink ref="B170" r:id="rId105"/>
    <hyperlink ref="B145" r:id="rId106"/>
    <hyperlink ref="B69" r:id="rId107"/>
    <hyperlink ref="B112" r:id="rId108"/>
    <hyperlink ref="B154" r:id="rId109"/>
    <hyperlink ref="B84" r:id="rId110"/>
    <hyperlink ref="B92" r:id="rId111"/>
    <hyperlink ref="B108" r:id="rId112"/>
    <hyperlink ref="B85" r:id="rId113"/>
    <hyperlink ref="B161" r:id="rId114"/>
    <hyperlink ref="B115" r:id="rId115"/>
  </hyperlinks>
  <printOptions gridLines="1"/>
  <pageMargins left="0.23622047244094491" right="0.23622047244094491" top="0.35433070866141736" bottom="0.35433070866141736" header="0.31496062992125984" footer="0.31496062992125984"/>
  <pageSetup paperSize="8" scale="51" fitToHeight="0" orientation="landscape" r:id="rId116"/>
  <headerFooter alignWithMargins="0"/>
  <legacyDrawing r:id="rId1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40"/>
  <sheetViews>
    <sheetView showGridLines="0" workbookViewId="0">
      <selection activeCell="A4" sqref="A4"/>
    </sheetView>
  </sheetViews>
  <sheetFormatPr defaultRowHeight="13.2" x14ac:dyDescent="0.25"/>
  <sheetData>
    <row r="1" spans="1:14" x14ac:dyDescent="0.25">
      <c r="A1" s="276" t="s">
        <v>361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A2" s="276" t="s">
        <v>443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5">
      <c r="A3" s="276" t="s">
        <v>510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36" spans="1:14" x14ac:dyDescent="0.25">
      <c r="A36" t="s">
        <v>355</v>
      </c>
    </row>
    <row r="37" spans="1:14" x14ac:dyDescent="0.25">
      <c r="A37" s="274" t="s">
        <v>439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4" x14ac:dyDescent="0.25">
      <c r="A38" s="274" t="s">
        <v>356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</row>
    <row r="39" spans="1:14" x14ac:dyDescent="0.25">
      <c r="A39" s="274" t="s">
        <v>357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</row>
    <row r="40" spans="1:14" x14ac:dyDescent="0.2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</sheetData>
  <mergeCells count="7">
    <mergeCell ref="A40:N40"/>
    <mergeCell ref="A1:N1"/>
    <mergeCell ref="A3:N3"/>
    <mergeCell ref="A37:N37"/>
    <mergeCell ref="A38:N38"/>
    <mergeCell ref="A39:N39"/>
    <mergeCell ref="A2:N2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41"/>
  <sheetViews>
    <sheetView showGridLines="0" workbookViewId="0">
      <selection activeCell="G45" sqref="G45"/>
    </sheetView>
  </sheetViews>
  <sheetFormatPr defaultRowHeight="13.2" x14ac:dyDescent="0.25"/>
  <sheetData>
    <row r="1" spans="1:14" x14ac:dyDescent="0.25">
      <c r="A1" s="276" t="s">
        <v>362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A2" s="276" t="s">
        <v>443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5">
      <c r="A3" s="276" t="s">
        <v>510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36" spans="1:14" x14ac:dyDescent="0.25">
      <c r="A36" t="s">
        <v>355</v>
      </c>
    </row>
    <row r="37" spans="1:14" x14ac:dyDescent="0.25">
      <c r="A37" s="274" t="s">
        <v>439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4" x14ac:dyDescent="0.25">
      <c r="A38" s="274" t="s">
        <v>356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</row>
    <row r="39" spans="1:14" x14ac:dyDescent="0.25">
      <c r="A39" s="274" t="s">
        <v>357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</row>
    <row r="40" spans="1:14" x14ac:dyDescent="0.25">
      <c r="A40" s="275" t="s">
        <v>368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x14ac:dyDescent="0.25">
      <c r="A41" s="197" t="s">
        <v>388</v>
      </c>
    </row>
  </sheetData>
  <mergeCells count="7">
    <mergeCell ref="A40:N40"/>
    <mergeCell ref="A1:N1"/>
    <mergeCell ref="A3:N3"/>
    <mergeCell ref="A37:N37"/>
    <mergeCell ref="A38:N38"/>
    <mergeCell ref="A39:N39"/>
    <mergeCell ref="A2:N2"/>
  </mergeCells>
  <pageMargins left="0.7" right="0.7" top="0.75" bottom="0.75" header="0.3" footer="0.3"/>
  <pageSetup paperSize="9" scale="95" fitToWidth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9"/>
  <dimension ref="A1:N5"/>
  <sheetViews>
    <sheetView workbookViewId="0">
      <selection activeCell="A6" sqref="A6"/>
    </sheetView>
  </sheetViews>
  <sheetFormatPr defaultRowHeight="13.2" x14ac:dyDescent="0.25"/>
  <sheetData>
    <row r="1" spans="1:14" x14ac:dyDescent="0.25">
      <c r="A1" t="s">
        <v>355</v>
      </c>
    </row>
    <row r="2" spans="1:14" x14ac:dyDescent="0.25">
      <c r="A2" s="274" t="s">
        <v>439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x14ac:dyDescent="0.25">
      <c r="A3" t="s">
        <v>356</v>
      </c>
    </row>
    <row r="4" spans="1:14" x14ac:dyDescent="0.25">
      <c r="A4" t="s">
        <v>357</v>
      </c>
    </row>
    <row r="5" spans="1:14" x14ac:dyDescent="0.25">
      <c r="A5" s="275" t="s">
        <v>368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</sheetData>
  <mergeCells count="2">
    <mergeCell ref="A5:N5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Y355"/>
  <sheetViews>
    <sheetView zoomScale="90" zoomScaleNormal="90" workbookViewId="0">
      <pane xSplit="2" ySplit="3" topLeftCell="C175" activePane="bottomRight" state="frozen"/>
      <selection pane="topRight" activeCell="C1" sqref="C1"/>
      <selection pane="bottomLeft" activeCell="A4" sqref="A4"/>
      <selection pane="bottomRight" activeCell="C121" sqref="C121"/>
    </sheetView>
  </sheetViews>
  <sheetFormatPr defaultColWidth="9.109375" defaultRowHeight="19.5" customHeight="1" x14ac:dyDescent="0.25"/>
  <cols>
    <col min="1" max="1" width="7.33203125" style="66" customWidth="1"/>
    <col min="2" max="2" width="34.88671875" style="67" bestFit="1" customWidth="1"/>
    <col min="3" max="3" width="17.6640625" style="68" customWidth="1"/>
    <col min="4" max="8" width="9.109375" style="72"/>
    <col min="9" max="9" width="10.33203125" style="72" customWidth="1"/>
    <col min="10" max="11" width="9.109375" style="72"/>
    <col min="12" max="12" width="10.5546875" style="72" customWidth="1"/>
    <col min="13" max="14" width="9.109375" style="72"/>
    <col min="15" max="15" width="10.5546875" style="72" customWidth="1"/>
    <col min="16" max="18" width="9.6640625" style="72" customWidth="1"/>
    <col min="19" max="19" width="85.6640625" style="162" bestFit="1" customWidth="1"/>
    <col min="20" max="20" width="9.109375" style="72"/>
    <col min="21" max="16384" width="9.109375" style="73"/>
  </cols>
  <sheetData>
    <row r="1" spans="1:20" s="57" customFormat="1" ht="19.5" customHeight="1" x14ac:dyDescent="0.25">
      <c r="A1" s="51"/>
      <c r="B1" s="143"/>
      <c r="C1" s="52"/>
      <c r="D1" s="53"/>
      <c r="E1" s="54"/>
      <c r="F1" s="55"/>
      <c r="G1" s="53"/>
      <c r="H1" s="54"/>
      <c r="I1" s="55"/>
      <c r="J1" s="53"/>
      <c r="K1" s="54"/>
      <c r="L1" s="55"/>
      <c r="M1" s="53"/>
      <c r="N1" s="54"/>
      <c r="O1" s="55"/>
      <c r="P1" s="56"/>
      <c r="Q1" s="56"/>
      <c r="R1" s="56"/>
      <c r="S1" s="175"/>
      <c r="T1" s="56"/>
    </row>
    <row r="2" spans="1:20" s="59" customFormat="1" ht="19.5" customHeight="1" x14ac:dyDescent="0.25">
      <c r="A2" s="2"/>
      <c r="B2" s="3" t="s">
        <v>189</v>
      </c>
      <c r="C2" s="165"/>
      <c r="D2" s="191" t="s">
        <v>478</v>
      </c>
      <c r="E2" s="166"/>
      <c r="F2" s="167"/>
      <c r="G2" s="164" t="s">
        <v>153</v>
      </c>
      <c r="H2" s="166"/>
      <c r="I2" s="167"/>
      <c r="J2" s="164" t="s">
        <v>372</v>
      </c>
      <c r="K2" s="166"/>
      <c r="L2" s="167"/>
      <c r="M2" s="164" t="s">
        <v>151</v>
      </c>
      <c r="N2" s="166"/>
      <c r="O2" s="167"/>
      <c r="P2" s="168" t="s">
        <v>149</v>
      </c>
      <c r="Q2" s="166"/>
      <c r="R2" s="167"/>
      <c r="S2" s="176"/>
      <c r="T2" s="58"/>
    </row>
    <row r="3" spans="1:20" s="65" customFormat="1" ht="19.5" customHeight="1" x14ac:dyDescent="0.25">
      <c r="A3" s="60"/>
      <c r="B3" s="61"/>
      <c r="C3" s="60"/>
      <c r="D3" s="220" t="s">
        <v>146</v>
      </c>
      <c r="E3" s="169" t="s">
        <v>147</v>
      </c>
      <c r="F3" s="64" t="s">
        <v>148</v>
      </c>
      <c r="G3" s="220" t="s">
        <v>146</v>
      </c>
      <c r="H3" s="169" t="s">
        <v>147</v>
      </c>
      <c r="I3" s="64" t="s">
        <v>148</v>
      </c>
      <c r="J3" s="220" t="s">
        <v>146</v>
      </c>
      <c r="K3" s="169" t="s">
        <v>147</v>
      </c>
      <c r="L3" s="64" t="s">
        <v>148</v>
      </c>
      <c r="M3" s="220" t="s">
        <v>146</v>
      </c>
      <c r="N3" s="169" t="s">
        <v>147</v>
      </c>
      <c r="O3" s="64" t="s">
        <v>148</v>
      </c>
      <c r="P3" s="62" t="s">
        <v>146</v>
      </c>
      <c r="Q3" s="63" t="s">
        <v>147</v>
      </c>
      <c r="R3" s="64" t="s">
        <v>148</v>
      </c>
      <c r="S3" s="177"/>
      <c r="T3" s="63"/>
    </row>
    <row r="4" spans="1:20" ht="19.5" customHeight="1" x14ac:dyDescent="0.25">
      <c r="D4" s="222"/>
      <c r="E4" s="223"/>
      <c r="F4" s="224"/>
      <c r="G4" s="225"/>
      <c r="H4" s="223"/>
      <c r="I4" s="224"/>
      <c r="J4" s="225"/>
      <c r="K4" s="223"/>
      <c r="L4" s="71"/>
      <c r="M4" s="225"/>
      <c r="N4" s="223"/>
      <c r="O4" s="71"/>
      <c r="P4" s="69"/>
      <c r="Q4" s="70"/>
      <c r="R4" s="71"/>
    </row>
    <row r="5" spans="1:20" ht="19.5" customHeight="1" x14ac:dyDescent="0.25">
      <c r="B5" s="74" t="s">
        <v>0</v>
      </c>
      <c r="C5" s="75"/>
      <c r="D5" s="225"/>
      <c r="E5" s="223"/>
      <c r="F5" s="224"/>
      <c r="G5" s="225"/>
      <c r="H5" s="223"/>
      <c r="I5" s="224"/>
      <c r="J5" s="225"/>
      <c r="K5" s="223"/>
      <c r="L5" s="71"/>
      <c r="M5" s="225"/>
      <c r="N5" s="223"/>
      <c r="O5" s="71"/>
      <c r="P5" s="69"/>
      <c r="Q5" s="70"/>
      <c r="R5" s="71"/>
    </row>
    <row r="6" spans="1:20" ht="19.5" customHeight="1" x14ac:dyDescent="0.25">
      <c r="A6" s="66">
        <v>2002</v>
      </c>
      <c r="B6" s="67" t="s">
        <v>1</v>
      </c>
      <c r="C6" s="192" t="str">
        <f>VLOOKUP(A6,'Appendix 1 Data'!A:C,3,FALSE)</f>
        <v>Gaynor Scrafton</v>
      </c>
      <c r="D6" s="270">
        <v>22213</v>
      </c>
      <c r="E6" s="170">
        <f>D6</f>
        <v>22213</v>
      </c>
      <c r="F6" s="71">
        <f>E6-D6</f>
        <v>0</v>
      </c>
      <c r="G6" s="221">
        <v>3049</v>
      </c>
      <c r="H6" s="170">
        <v>2976</v>
      </c>
      <c r="I6" s="71">
        <f t="shared" ref="I6:I63" si="0">H6-G6</f>
        <v>-73</v>
      </c>
      <c r="J6" s="221">
        <v>0</v>
      </c>
      <c r="K6" s="170">
        <v>0</v>
      </c>
      <c r="L6" s="71">
        <f t="shared" ref="L6" si="1">K6-J6</f>
        <v>0</v>
      </c>
      <c r="M6" s="221">
        <v>0</v>
      </c>
      <c r="N6" s="170">
        <v>0</v>
      </c>
      <c r="O6" s="71">
        <f t="shared" ref="O6:O63" si="2">N6-M6</f>
        <v>0</v>
      </c>
      <c r="P6" s="69">
        <f>D6-G6-M6-J6</f>
        <v>19164</v>
      </c>
      <c r="Q6" s="70">
        <f t="shared" ref="Q6:Q69" si="3">E6-H6-N6-K6</f>
        <v>19237</v>
      </c>
      <c r="R6" s="71">
        <f t="shared" ref="R6:R63" si="4">Q6-P6</f>
        <v>73</v>
      </c>
      <c r="S6" s="252" t="s">
        <v>515</v>
      </c>
    </row>
    <row r="7" spans="1:20" ht="33" customHeight="1" x14ac:dyDescent="0.25">
      <c r="A7" s="66">
        <v>2009</v>
      </c>
      <c r="B7" s="67" t="s">
        <v>2</v>
      </c>
      <c r="C7" s="76" t="str">
        <f>VLOOKUP(A7,'Appendix 1 Data'!A:C,3,FALSE)</f>
        <v>Michelle Denham</v>
      </c>
      <c r="D7" s="221">
        <v>89460</v>
      </c>
      <c r="E7" s="170">
        <f t="shared" ref="E7:E70" si="5">D7</f>
        <v>89460</v>
      </c>
      <c r="F7" s="71">
        <f>E7-D7</f>
        <v>0</v>
      </c>
      <c r="G7" s="221">
        <v>17167</v>
      </c>
      <c r="H7" s="170">
        <v>19662</v>
      </c>
      <c r="I7" s="71">
        <f>H7-G7</f>
        <v>2495</v>
      </c>
      <c r="J7" s="221">
        <v>33074</v>
      </c>
      <c r="K7" s="170">
        <v>33224</v>
      </c>
      <c r="L7" s="71">
        <f>K7-J7</f>
        <v>150</v>
      </c>
      <c r="M7" s="221">
        <v>14000</v>
      </c>
      <c r="N7" s="170">
        <v>0</v>
      </c>
      <c r="O7" s="71">
        <f>N7-M7</f>
        <v>-14000</v>
      </c>
      <c r="P7" s="69">
        <f t="shared" ref="P7:P70" si="6">D7-G7-M7-J7</f>
        <v>25219</v>
      </c>
      <c r="Q7" s="70">
        <f t="shared" si="3"/>
        <v>36574</v>
      </c>
      <c r="R7" s="71">
        <f t="shared" si="4"/>
        <v>11355</v>
      </c>
      <c r="S7" s="252" t="s">
        <v>483</v>
      </c>
    </row>
    <row r="8" spans="1:20" ht="19.5" customHeight="1" x14ac:dyDescent="0.25">
      <c r="A8" s="66">
        <v>2015</v>
      </c>
      <c r="B8" s="67" t="s">
        <v>383</v>
      </c>
      <c r="C8" s="76" t="str">
        <f>VLOOKUP(A8,'Appendix 1 Data'!A:C,3,FALSE)</f>
        <v>Beth Robson</v>
      </c>
      <c r="D8" s="221">
        <v>1263</v>
      </c>
      <c r="E8" s="170">
        <f t="shared" si="5"/>
        <v>1263</v>
      </c>
      <c r="F8" s="71">
        <f t="shared" ref="F8:F70" si="7">E8-D8</f>
        <v>0</v>
      </c>
      <c r="G8" s="221">
        <v>3702</v>
      </c>
      <c r="H8" s="170">
        <v>3702</v>
      </c>
      <c r="I8" s="71">
        <f t="shared" si="0"/>
        <v>0</v>
      </c>
      <c r="J8" s="221">
        <v>0</v>
      </c>
      <c r="K8" s="170">
        <v>0</v>
      </c>
      <c r="L8" s="71">
        <f t="shared" ref="L8:L71" si="8">K8-J8</f>
        <v>0</v>
      </c>
      <c r="M8" s="221">
        <v>0</v>
      </c>
      <c r="N8" s="170">
        <v>0</v>
      </c>
      <c r="O8" s="71">
        <f t="shared" si="2"/>
        <v>0</v>
      </c>
      <c r="P8" s="69">
        <f t="shared" si="6"/>
        <v>-2439</v>
      </c>
      <c r="Q8" s="70">
        <f t="shared" si="3"/>
        <v>-2439</v>
      </c>
      <c r="R8" s="71">
        <f t="shared" si="4"/>
        <v>0</v>
      </c>
      <c r="S8" s="251"/>
    </row>
    <row r="9" spans="1:20" ht="19.5" customHeight="1" x14ac:dyDescent="0.25">
      <c r="A9" s="66">
        <v>2018</v>
      </c>
      <c r="B9" s="67" t="s">
        <v>3</v>
      </c>
      <c r="C9" s="76" t="str">
        <f>VLOOKUP(A9,'Appendix 1 Data'!A:C,3,FALSE)</f>
        <v>Ailsa Bennett</v>
      </c>
      <c r="D9" s="221">
        <v>115113</v>
      </c>
      <c r="E9" s="170">
        <f t="shared" si="5"/>
        <v>115113</v>
      </c>
      <c r="F9" s="71">
        <f t="shared" si="7"/>
        <v>0</v>
      </c>
      <c r="G9" s="221">
        <v>4747</v>
      </c>
      <c r="H9" s="170">
        <v>4747</v>
      </c>
      <c r="I9" s="71">
        <f t="shared" si="0"/>
        <v>0</v>
      </c>
      <c r="J9" s="221">
        <v>0</v>
      </c>
      <c r="K9" s="170">
        <v>0</v>
      </c>
      <c r="L9" s="71">
        <f t="shared" si="8"/>
        <v>0</v>
      </c>
      <c r="M9" s="221">
        <v>59000</v>
      </c>
      <c r="N9" s="170">
        <v>60346</v>
      </c>
      <c r="O9" s="71">
        <f t="shared" si="2"/>
        <v>1346</v>
      </c>
      <c r="P9" s="69">
        <f t="shared" si="6"/>
        <v>51366</v>
      </c>
      <c r="Q9" s="70">
        <f t="shared" si="3"/>
        <v>50020</v>
      </c>
      <c r="R9" s="71">
        <f t="shared" si="4"/>
        <v>-1346</v>
      </c>
      <c r="S9" s="252"/>
    </row>
    <row r="10" spans="1:20" ht="19.5" customHeight="1" x14ac:dyDescent="0.25">
      <c r="A10" s="66">
        <v>2019</v>
      </c>
      <c r="B10" s="67" t="s">
        <v>4</v>
      </c>
      <c r="C10" s="76" t="str">
        <f>VLOOKUP(A10,'Appendix 1 Data'!A:C,3,FALSE)</f>
        <v>Ailsa Bennett</v>
      </c>
      <c r="D10" s="221">
        <v>-20317</v>
      </c>
      <c r="E10" s="170">
        <f t="shared" si="5"/>
        <v>-20317</v>
      </c>
      <c r="F10" s="71">
        <f t="shared" si="7"/>
        <v>0</v>
      </c>
      <c r="G10" s="221">
        <v>0</v>
      </c>
      <c r="H10" s="170">
        <v>0</v>
      </c>
      <c r="I10" s="71">
        <f t="shared" si="0"/>
        <v>0</v>
      </c>
      <c r="J10" s="221">
        <v>4569</v>
      </c>
      <c r="K10" s="170">
        <v>2250</v>
      </c>
      <c r="L10" s="71">
        <f t="shared" si="8"/>
        <v>-2319</v>
      </c>
      <c r="M10" s="221"/>
      <c r="N10" s="170"/>
      <c r="O10" s="71">
        <f t="shared" si="2"/>
        <v>0</v>
      </c>
      <c r="P10" s="69">
        <f t="shared" si="6"/>
        <v>-24886</v>
      </c>
      <c r="Q10" s="70">
        <f t="shared" si="3"/>
        <v>-22567</v>
      </c>
      <c r="R10" s="71">
        <f t="shared" si="4"/>
        <v>2319</v>
      </c>
      <c r="S10" s="252" t="s">
        <v>498</v>
      </c>
    </row>
    <row r="11" spans="1:20" ht="15" customHeight="1" x14ac:dyDescent="0.25">
      <c r="A11" s="66">
        <v>2030</v>
      </c>
      <c r="B11" s="67" t="s">
        <v>5</v>
      </c>
      <c r="C11" s="76" t="str">
        <f>VLOOKUP(A11,'Appendix 1 Data'!A:C,3,FALSE)</f>
        <v>Ailsa Bennett</v>
      </c>
      <c r="D11" s="221">
        <v>77252</v>
      </c>
      <c r="E11" s="170">
        <f t="shared" si="5"/>
        <v>77252</v>
      </c>
      <c r="F11" s="71">
        <f t="shared" si="7"/>
        <v>0</v>
      </c>
      <c r="G11" s="221">
        <v>5461</v>
      </c>
      <c r="H11" s="170">
        <v>5461</v>
      </c>
      <c r="I11" s="71">
        <f t="shared" si="0"/>
        <v>0</v>
      </c>
      <c r="J11" s="221">
        <v>0</v>
      </c>
      <c r="K11" s="170">
        <v>0</v>
      </c>
      <c r="L11" s="71">
        <f t="shared" si="8"/>
        <v>0</v>
      </c>
      <c r="M11" s="221">
        <v>0</v>
      </c>
      <c r="N11" s="170">
        <v>0</v>
      </c>
      <c r="O11" s="71">
        <f t="shared" si="2"/>
        <v>0</v>
      </c>
      <c r="P11" s="69">
        <f t="shared" si="6"/>
        <v>71791</v>
      </c>
      <c r="Q11" s="70">
        <f t="shared" si="3"/>
        <v>71791</v>
      </c>
      <c r="R11" s="71">
        <f t="shared" si="4"/>
        <v>0</v>
      </c>
      <c r="S11" s="252"/>
    </row>
    <row r="12" spans="1:20" ht="45.75" customHeight="1" x14ac:dyDescent="0.25">
      <c r="A12" s="66">
        <v>2032</v>
      </c>
      <c r="B12" s="67" t="s">
        <v>6</v>
      </c>
      <c r="C12" s="76" t="str">
        <f>VLOOKUP(A12,'Appendix 1 Data'!A:C,3,FALSE)</f>
        <v>Ailsa Bennett</v>
      </c>
      <c r="D12" s="221">
        <v>76382</v>
      </c>
      <c r="E12" s="170">
        <f t="shared" si="5"/>
        <v>76382</v>
      </c>
      <c r="F12" s="71">
        <f t="shared" si="7"/>
        <v>0</v>
      </c>
      <c r="G12" s="221">
        <v>4518</v>
      </c>
      <c r="H12" s="170">
        <v>4579</v>
      </c>
      <c r="I12" s="71">
        <f t="shared" si="0"/>
        <v>61</v>
      </c>
      <c r="J12" s="221">
        <v>0</v>
      </c>
      <c r="K12" s="170">
        <v>0</v>
      </c>
      <c r="L12" s="71">
        <f t="shared" si="8"/>
        <v>0</v>
      </c>
      <c r="M12" s="221">
        <v>3900</v>
      </c>
      <c r="N12" s="170">
        <v>3900</v>
      </c>
      <c r="O12" s="71">
        <f t="shared" si="2"/>
        <v>0</v>
      </c>
      <c r="P12" s="69">
        <f t="shared" si="6"/>
        <v>67964</v>
      </c>
      <c r="Q12" s="70">
        <f t="shared" si="3"/>
        <v>67903</v>
      </c>
      <c r="R12" s="71">
        <f t="shared" si="4"/>
        <v>-61</v>
      </c>
      <c r="S12" s="251"/>
    </row>
    <row r="13" spans="1:20" ht="19.5" customHeight="1" x14ac:dyDescent="0.25">
      <c r="A13" s="66">
        <v>2033</v>
      </c>
      <c r="B13" s="67" t="s">
        <v>7</v>
      </c>
      <c r="C13" s="76" t="str">
        <f>VLOOKUP(A13,'Appendix 1 Data'!A:C,3,FALSE)</f>
        <v>Ailsa Bennett</v>
      </c>
      <c r="D13" s="221">
        <v>0</v>
      </c>
      <c r="E13" s="170">
        <f t="shared" si="5"/>
        <v>0</v>
      </c>
      <c r="F13" s="71">
        <f t="shared" si="7"/>
        <v>0</v>
      </c>
      <c r="G13" s="221">
        <v>0</v>
      </c>
      <c r="H13" s="170">
        <v>0</v>
      </c>
      <c r="I13" s="71">
        <f t="shared" si="0"/>
        <v>0</v>
      </c>
      <c r="J13" s="221">
        <v>0</v>
      </c>
      <c r="K13" s="170">
        <v>0</v>
      </c>
      <c r="L13" s="71">
        <f t="shared" si="8"/>
        <v>0</v>
      </c>
      <c r="M13" s="221">
        <v>0</v>
      </c>
      <c r="N13" s="170">
        <v>0</v>
      </c>
      <c r="O13" s="71">
        <f t="shared" si="2"/>
        <v>0</v>
      </c>
      <c r="P13" s="69">
        <f t="shared" si="6"/>
        <v>0</v>
      </c>
      <c r="Q13" s="70">
        <f t="shared" si="3"/>
        <v>0</v>
      </c>
      <c r="R13" s="71">
        <f t="shared" si="4"/>
        <v>0</v>
      </c>
      <c r="S13" s="251"/>
    </row>
    <row r="14" spans="1:20" ht="19.5" customHeight="1" x14ac:dyDescent="0.25">
      <c r="A14" s="66">
        <v>2035</v>
      </c>
      <c r="B14" s="67" t="s">
        <v>8</v>
      </c>
      <c r="C14" s="76" t="str">
        <f>VLOOKUP(A14,'Appendix 1 Data'!A:C,3,FALSE)</f>
        <v>Ailsa Bennett</v>
      </c>
      <c r="D14" s="221">
        <v>-16636</v>
      </c>
      <c r="E14" s="170">
        <f t="shared" si="5"/>
        <v>-16636</v>
      </c>
      <c r="F14" s="71">
        <f t="shared" si="7"/>
        <v>0</v>
      </c>
      <c r="G14" s="221">
        <v>2232</v>
      </c>
      <c r="H14" s="170">
        <v>2232</v>
      </c>
      <c r="I14" s="71">
        <f t="shared" si="0"/>
        <v>0</v>
      </c>
      <c r="J14" s="221">
        <v>0</v>
      </c>
      <c r="K14" s="170">
        <v>0</v>
      </c>
      <c r="L14" s="71">
        <f t="shared" si="8"/>
        <v>0</v>
      </c>
      <c r="M14" s="221">
        <v>0</v>
      </c>
      <c r="N14" s="170">
        <v>0</v>
      </c>
      <c r="O14" s="71">
        <f t="shared" si="2"/>
        <v>0</v>
      </c>
      <c r="P14" s="69">
        <f t="shared" si="6"/>
        <v>-18868</v>
      </c>
      <c r="Q14" s="70">
        <f t="shared" si="3"/>
        <v>-18868</v>
      </c>
      <c r="R14" s="71">
        <f t="shared" si="4"/>
        <v>0</v>
      </c>
      <c r="S14" s="251"/>
    </row>
    <row r="15" spans="1:20" ht="19.5" customHeight="1" x14ac:dyDescent="0.25">
      <c r="A15" s="66">
        <v>2037</v>
      </c>
      <c r="B15" s="67" t="s">
        <v>9</v>
      </c>
      <c r="C15" s="76" t="str">
        <f>VLOOKUP(A15,'Appendix 1 Data'!A:C,3,FALSE)</f>
        <v>Ailsa Bennett</v>
      </c>
      <c r="D15" s="221">
        <v>67551</v>
      </c>
      <c r="E15" s="170">
        <f t="shared" si="5"/>
        <v>67551</v>
      </c>
      <c r="F15" s="71">
        <f t="shared" si="7"/>
        <v>0</v>
      </c>
      <c r="G15" s="221">
        <v>5856</v>
      </c>
      <c r="H15" s="170">
        <v>5856</v>
      </c>
      <c r="I15" s="71">
        <f t="shared" si="0"/>
        <v>0</v>
      </c>
      <c r="J15" s="221">
        <v>0</v>
      </c>
      <c r="K15" s="170">
        <v>0</v>
      </c>
      <c r="L15" s="71">
        <f t="shared" si="8"/>
        <v>0</v>
      </c>
      <c r="M15" s="221">
        <v>29430</v>
      </c>
      <c r="N15" s="170">
        <v>32273</v>
      </c>
      <c r="O15" s="71">
        <f t="shared" si="2"/>
        <v>2843</v>
      </c>
      <c r="P15" s="69">
        <f t="shared" si="6"/>
        <v>32265</v>
      </c>
      <c r="Q15" s="70">
        <f t="shared" si="3"/>
        <v>29422</v>
      </c>
      <c r="R15" s="71">
        <f t="shared" si="4"/>
        <v>-2843</v>
      </c>
      <c r="S15" s="251"/>
    </row>
    <row r="16" spans="1:20" ht="19.5" customHeight="1" x14ac:dyDescent="0.25">
      <c r="A16" s="66">
        <v>2041</v>
      </c>
      <c r="B16" s="67" t="s">
        <v>10</v>
      </c>
      <c r="C16" s="76" t="str">
        <f>VLOOKUP(A16,'Appendix 1 Data'!A:C,3,FALSE)</f>
        <v>Ailsa Bennett</v>
      </c>
      <c r="D16" s="221">
        <v>150686</v>
      </c>
      <c r="E16" s="170">
        <f t="shared" si="5"/>
        <v>150686</v>
      </c>
      <c r="F16" s="71">
        <f t="shared" si="7"/>
        <v>0</v>
      </c>
      <c r="G16" s="221">
        <v>11721</v>
      </c>
      <c r="H16" s="170">
        <v>11722</v>
      </c>
      <c r="I16" s="71">
        <f t="shared" si="0"/>
        <v>1</v>
      </c>
      <c r="J16" s="221">
        <v>0</v>
      </c>
      <c r="K16" s="170">
        <v>0</v>
      </c>
      <c r="L16" s="71">
        <f t="shared" si="8"/>
        <v>0</v>
      </c>
      <c r="M16" s="221">
        <v>119270</v>
      </c>
      <c r="N16" s="170">
        <v>108346</v>
      </c>
      <c r="O16" s="71">
        <f t="shared" si="2"/>
        <v>-10924</v>
      </c>
      <c r="P16" s="69">
        <f t="shared" si="6"/>
        <v>19695</v>
      </c>
      <c r="Q16" s="70">
        <f t="shared" si="3"/>
        <v>30618</v>
      </c>
      <c r="R16" s="71">
        <f t="shared" si="4"/>
        <v>10923</v>
      </c>
      <c r="S16" s="252" t="s">
        <v>500</v>
      </c>
    </row>
    <row r="17" spans="1:19" ht="19.5" customHeight="1" x14ac:dyDescent="0.25">
      <c r="A17" s="66">
        <v>2043</v>
      </c>
      <c r="B17" s="67" t="s">
        <v>11</v>
      </c>
      <c r="C17" s="76" t="str">
        <f>VLOOKUP(A17,'Appendix 1 Data'!A:C,3,FALSE)</f>
        <v>Michelle Denham</v>
      </c>
      <c r="D17" s="221">
        <v>71626</v>
      </c>
      <c r="E17" s="170">
        <f t="shared" si="5"/>
        <v>71626</v>
      </c>
      <c r="F17" s="71">
        <f t="shared" si="7"/>
        <v>0</v>
      </c>
      <c r="G17" s="221">
        <v>12033</v>
      </c>
      <c r="H17" s="170">
        <v>11743</v>
      </c>
      <c r="I17" s="71">
        <f t="shared" si="0"/>
        <v>-290</v>
      </c>
      <c r="J17" s="221">
        <v>13377</v>
      </c>
      <c r="K17" s="170">
        <v>11003</v>
      </c>
      <c r="L17" s="71">
        <f t="shared" si="8"/>
        <v>-2374</v>
      </c>
      <c r="M17" s="221">
        <v>23000</v>
      </c>
      <c r="N17" s="170">
        <v>8603</v>
      </c>
      <c r="O17" s="71">
        <f t="shared" si="2"/>
        <v>-14397</v>
      </c>
      <c r="P17" s="69">
        <f t="shared" si="6"/>
        <v>23216</v>
      </c>
      <c r="Q17" s="70">
        <f t="shared" si="3"/>
        <v>40277</v>
      </c>
      <c r="R17" s="71">
        <f t="shared" si="4"/>
        <v>17061</v>
      </c>
      <c r="S17" s="252" t="s">
        <v>481</v>
      </c>
    </row>
    <row r="18" spans="1:19" ht="19.5" customHeight="1" x14ac:dyDescent="0.25">
      <c r="A18" s="66">
        <v>2044</v>
      </c>
      <c r="B18" s="67" t="s">
        <v>12</v>
      </c>
      <c r="C18" s="76" t="str">
        <f>VLOOKUP(A18,'Appendix 1 Data'!A:C,3,FALSE)</f>
        <v>Pauline Simpson</v>
      </c>
      <c r="D18" s="221">
        <v>-939</v>
      </c>
      <c r="E18" s="170">
        <f t="shared" si="5"/>
        <v>-939</v>
      </c>
      <c r="F18" s="71">
        <f t="shared" si="7"/>
        <v>0</v>
      </c>
      <c r="G18" s="221">
        <v>8</v>
      </c>
      <c r="H18" s="170">
        <v>8</v>
      </c>
      <c r="I18" s="71">
        <f t="shared" si="0"/>
        <v>0</v>
      </c>
      <c r="J18" s="221"/>
      <c r="K18" s="170"/>
      <c r="L18" s="71">
        <f t="shared" si="8"/>
        <v>0</v>
      </c>
      <c r="M18" s="221"/>
      <c r="N18" s="170"/>
      <c r="O18" s="71">
        <f t="shared" si="2"/>
        <v>0</v>
      </c>
      <c r="P18" s="69">
        <f t="shared" si="6"/>
        <v>-947</v>
      </c>
      <c r="Q18" s="70">
        <f t="shared" si="3"/>
        <v>-947</v>
      </c>
      <c r="R18" s="71">
        <f t="shared" si="4"/>
        <v>0</v>
      </c>
      <c r="S18" s="252"/>
    </row>
    <row r="19" spans="1:19" ht="25.5" customHeight="1" x14ac:dyDescent="0.25">
      <c r="A19" s="66">
        <v>2046</v>
      </c>
      <c r="B19" s="67" t="s">
        <v>13</v>
      </c>
      <c r="C19" s="76" t="str">
        <f>VLOOKUP(A19,'Appendix 1 Data'!A:C,3,FALSE)</f>
        <v>Pauline Simpson</v>
      </c>
      <c r="D19" s="221">
        <v>64983</v>
      </c>
      <c r="E19" s="170">
        <f t="shared" si="5"/>
        <v>64983</v>
      </c>
      <c r="F19" s="71">
        <f t="shared" si="7"/>
        <v>0</v>
      </c>
      <c r="G19" s="221">
        <v>2537</v>
      </c>
      <c r="H19" s="170">
        <v>2453</v>
      </c>
      <c r="I19" s="71">
        <f t="shared" si="0"/>
        <v>-84</v>
      </c>
      <c r="J19" s="221">
        <v>0</v>
      </c>
      <c r="K19" s="170">
        <v>0</v>
      </c>
      <c r="L19" s="71">
        <f t="shared" si="8"/>
        <v>0</v>
      </c>
      <c r="M19" s="221">
        <v>26500</v>
      </c>
      <c r="N19" s="170">
        <v>3887</v>
      </c>
      <c r="O19" s="71">
        <f t="shared" si="2"/>
        <v>-22613</v>
      </c>
      <c r="P19" s="69">
        <f t="shared" si="6"/>
        <v>35946</v>
      </c>
      <c r="Q19" s="70">
        <f t="shared" si="3"/>
        <v>58643</v>
      </c>
      <c r="R19" s="71">
        <f t="shared" si="4"/>
        <v>22697</v>
      </c>
      <c r="S19" s="252" t="s">
        <v>486</v>
      </c>
    </row>
    <row r="20" spans="1:19" ht="19.5" customHeight="1" x14ac:dyDescent="0.25">
      <c r="A20" s="66">
        <v>2047</v>
      </c>
      <c r="B20" s="67" t="s">
        <v>14</v>
      </c>
      <c r="C20" s="76" t="str">
        <f>VLOOKUP(A20,'Appendix 1 Data'!A:C,3,FALSE)</f>
        <v>Terry Anderson</v>
      </c>
      <c r="D20" s="270">
        <v>11965</v>
      </c>
      <c r="E20" s="170">
        <f t="shared" si="5"/>
        <v>11965</v>
      </c>
      <c r="F20" s="71">
        <f t="shared" si="7"/>
        <v>0</v>
      </c>
      <c r="G20" s="221">
        <v>1851</v>
      </c>
      <c r="H20" s="170">
        <v>1851</v>
      </c>
      <c r="I20" s="71">
        <f t="shared" si="0"/>
        <v>0</v>
      </c>
      <c r="J20" s="221">
        <v>8674</v>
      </c>
      <c r="K20" s="170">
        <v>6004</v>
      </c>
      <c r="L20" s="71">
        <f t="shared" si="8"/>
        <v>-2670</v>
      </c>
      <c r="M20" s="221">
        <v>10250</v>
      </c>
      <c r="N20" s="170">
        <v>113</v>
      </c>
      <c r="O20" s="71">
        <f t="shared" si="2"/>
        <v>-10137</v>
      </c>
      <c r="P20" s="69">
        <f t="shared" si="6"/>
        <v>-8810</v>
      </c>
      <c r="Q20" s="70">
        <f t="shared" si="3"/>
        <v>3997</v>
      </c>
      <c r="R20" s="71">
        <f t="shared" si="4"/>
        <v>12807</v>
      </c>
      <c r="S20" s="251" t="s">
        <v>513</v>
      </c>
    </row>
    <row r="21" spans="1:19" ht="15" customHeight="1" x14ac:dyDescent="0.25">
      <c r="A21" s="66">
        <v>2050</v>
      </c>
      <c r="B21" s="67" t="s">
        <v>15</v>
      </c>
      <c r="C21" s="76" t="str">
        <f>VLOOKUP(A21,'Appendix 1 Data'!A:C,3,FALSE)</f>
        <v>Terry Anderson</v>
      </c>
      <c r="D21" s="270">
        <v>89187</v>
      </c>
      <c r="E21" s="170">
        <f t="shared" si="5"/>
        <v>89187</v>
      </c>
      <c r="F21" s="71">
        <f t="shared" si="7"/>
        <v>0</v>
      </c>
      <c r="G21" s="221">
        <v>17177</v>
      </c>
      <c r="H21" s="170">
        <v>16855</v>
      </c>
      <c r="I21" s="71">
        <f t="shared" si="0"/>
        <v>-322</v>
      </c>
      <c r="J21" s="221">
        <v>0</v>
      </c>
      <c r="K21" s="170">
        <v>0</v>
      </c>
      <c r="L21" s="71">
        <f t="shared" si="8"/>
        <v>0</v>
      </c>
      <c r="M21" s="221">
        <v>26182</v>
      </c>
      <c r="N21" s="170">
        <v>26775</v>
      </c>
      <c r="O21" s="71">
        <f t="shared" si="2"/>
        <v>593</v>
      </c>
      <c r="P21" s="69">
        <f t="shared" si="6"/>
        <v>45828</v>
      </c>
      <c r="Q21" s="70">
        <f t="shared" si="3"/>
        <v>45557</v>
      </c>
      <c r="R21" s="71">
        <f t="shared" si="4"/>
        <v>-271</v>
      </c>
      <c r="S21" s="251"/>
    </row>
    <row r="22" spans="1:19" ht="15" x14ac:dyDescent="0.25">
      <c r="A22" s="66">
        <v>2053</v>
      </c>
      <c r="B22" s="67" t="s">
        <v>16</v>
      </c>
      <c r="C22" s="76" t="str">
        <f>VLOOKUP(A22,'Appendix 1 Data'!A:C,3,FALSE)</f>
        <v>Beth Robson</v>
      </c>
      <c r="D22" s="221">
        <v>1187</v>
      </c>
      <c r="E22" s="170">
        <f t="shared" si="5"/>
        <v>1187</v>
      </c>
      <c r="F22" s="71">
        <f t="shared" si="7"/>
        <v>0</v>
      </c>
      <c r="G22" s="221">
        <v>196</v>
      </c>
      <c r="H22" s="170">
        <v>171</v>
      </c>
      <c r="I22" s="71">
        <f t="shared" si="0"/>
        <v>-25</v>
      </c>
      <c r="J22" s="221">
        <v>0</v>
      </c>
      <c r="K22" s="170">
        <v>0</v>
      </c>
      <c r="L22" s="71">
        <f t="shared" si="8"/>
        <v>0</v>
      </c>
      <c r="M22" s="221">
        <v>0</v>
      </c>
      <c r="N22" s="170">
        <v>0</v>
      </c>
      <c r="O22" s="71">
        <f t="shared" si="2"/>
        <v>0</v>
      </c>
      <c r="P22" s="69">
        <f t="shared" si="6"/>
        <v>991</v>
      </c>
      <c r="Q22" s="70">
        <f t="shared" si="3"/>
        <v>1016</v>
      </c>
      <c r="R22" s="71">
        <f t="shared" si="4"/>
        <v>25</v>
      </c>
      <c r="S22" s="252"/>
    </row>
    <row r="23" spans="1:19" ht="19.5" customHeight="1" x14ac:dyDescent="0.25">
      <c r="A23" s="66">
        <v>2056</v>
      </c>
      <c r="B23" s="67" t="s">
        <v>17</v>
      </c>
      <c r="C23" s="76" t="str">
        <f>VLOOKUP(A23,'Appendix 1 Data'!A:C,3,FALSE)</f>
        <v>Gaynor Scrafton</v>
      </c>
      <c r="D23" s="270">
        <v>82872</v>
      </c>
      <c r="E23" s="170">
        <f t="shared" si="5"/>
        <v>82872</v>
      </c>
      <c r="F23" s="71">
        <f t="shared" si="7"/>
        <v>0</v>
      </c>
      <c r="G23" s="221">
        <v>16707</v>
      </c>
      <c r="H23" s="170">
        <v>24516</v>
      </c>
      <c r="I23" s="71">
        <f t="shared" si="0"/>
        <v>7809</v>
      </c>
      <c r="J23" s="221">
        <v>0</v>
      </c>
      <c r="K23" s="170">
        <v>0</v>
      </c>
      <c r="L23" s="71">
        <f t="shared" si="8"/>
        <v>0</v>
      </c>
      <c r="M23" s="221">
        <v>26273</v>
      </c>
      <c r="N23" s="170">
        <v>7551</v>
      </c>
      <c r="O23" s="71">
        <f t="shared" si="2"/>
        <v>-18722</v>
      </c>
      <c r="P23" s="69">
        <f t="shared" si="6"/>
        <v>39892</v>
      </c>
      <c r="Q23" s="70">
        <f t="shared" si="3"/>
        <v>50805</v>
      </c>
      <c r="R23" s="71">
        <f t="shared" si="4"/>
        <v>10913</v>
      </c>
      <c r="S23" s="252" t="s">
        <v>517</v>
      </c>
    </row>
    <row r="24" spans="1:19" ht="19.5" customHeight="1" x14ac:dyDescent="0.25">
      <c r="A24" s="66">
        <v>2070</v>
      </c>
      <c r="B24" s="67" t="s">
        <v>18</v>
      </c>
      <c r="C24" s="76" t="str">
        <f>VLOOKUP(A24,'Appendix 1 Data'!A:C,3,FALSE)</f>
        <v>Michelle Denham</v>
      </c>
      <c r="D24" s="221">
        <v>9528</v>
      </c>
      <c r="E24" s="170">
        <f t="shared" si="5"/>
        <v>9528</v>
      </c>
      <c r="F24" s="71">
        <f t="shared" si="7"/>
        <v>0</v>
      </c>
      <c r="G24" s="221">
        <v>727</v>
      </c>
      <c r="H24" s="170">
        <v>727</v>
      </c>
      <c r="I24" s="71">
        <f t="shared" si="0"/>
        <v>0</v>
      </c>
      <c r="J24" s="221">
        <v>0</v>
      </c>
      <c r="K24" s="170">
        <v>0</v>
      </c>
      <c r="L24" s="71">
        <f t="shared" si="8"/>
        <v>0</v>
      </c>
      <c r="M24" s="221">
        <v>0</v>
      </c>
      <c r="N24" s="170">
        <v>0</v>
      </c>
      <c r="O24" s="71">
        <f t="shared" si="2"/>
        <v>0</v>
      </c>
      <c r="P24" s="69">
        <f t="shared" si="6"/>
        <v>8801</v>
      </c>
      <c r="Q24" s="70">
        <f t="shared" si="3"/>
        <v>8801</v>
      </c>
      <c r="R24" s="71">
        <f t="shared" si="4"/>
        <v>0</v>
      </c>
      <c r="S24" s="252"/>
    </row>
    <row r="25" spans="1:19" ht="19.5" customHeight="1" x14ac:dyDescent="0.25">
      <c r="A25" s="66">
        <v>2074</v>
      </c>
      <c r="B25" s="67" t="s">
        <v>19</v>
      </c>
      <c r="C25" s="76" t="str">
        <f>VLOOKUP(A25,'Appendix 1 Data'!A:C,3,FALSE)</f>
        <v>Terry Anderson</v>
      </c>
      <c r="D25" s="270">
        <v>65766</v>
      </c>
      <c r="E25" s="170">
        <f t="shared" si="5"/>
        <v>65766</v>
      </c>
      <c r="F25" s="71">
        <f t="shared" si="7"/>
        <v>0</v>
      </c>
      <c r="G25" s="221">
        <v>8820</v>
      </c>
      <c r="H25" s="170">
        <v>8801</v>
      </c>
      <c r="I25" s="71">
        <f t="shared" si="0"/>
        <v>-19</v>
      </c>
      <c r="J25" s="221">
        <v>0</v>
      </c>
      <c r="K25" s="170">
        <v>0</v>
      </c>
      <c r="L25" s="71">
        <f t="shared" si="8"/>
        <v>0</v>
      </c>
      <c r="M25" s="221">
        <v>0</v>
      </c>
      <c r="N25" s="170">
        <v>0</v>
      </c>
      <c r="O25" s="71">
        <f t="shared" si="2"/>
        <v>0</v>
      </c>
      <c r="P25" s="69">
        <f t="shared" si="6"/>
        <v>56946</v>
      </c>
      <c r="Q25" s="70">
        <f t="shared" si="3"/>
        <v>56965</v>
      </c>
      <c r="R25" s="71">
        <f t="shared" si="4"/>
        <v>19</v>
      </c>
      <c r="S25" s="252"/>
    </row>
    <row r="26" spans="1:19" ht="19.5" customHeight="1" x14ac:dyDescent="0.25">
      <c r="A26" s="66">
        <v>2076</v>
      </c>
      <c r="B26" s="67" t="s">
        <v>20</v>
      </c>
      <c r="C26" s="76" t="str">
        <f>VLOOKUP(A26,'Appendix 1 Data'!A:C,3,FALSE)</f>
        <v>Terry Anderson</v>
      </c>
      <c r="D26" s="270">
        <v>93529</v>
      </c>
      <c r="E26" s="170">
        <f t="shared" si="5"/>
        <v>93529</v>
      </c>
      <c r="F26" s="71">
        <f t="shared" si="7"/>
        <v>0</v>
      </c>
      <c r="G26" s="221">
        <v>26156</v>
      </c>
      <c r="H26" s="170">
        <v>26156</v>
      </c>
      <c r="I26" s="71">
        <f t="shared" si="0"/>
        <v>0</v>
      </c>
      <c r="J26" s="221">
        <v>0</v>
      </c>
      <c r="K26" s="170">
        <v>0</v>
      </c>
      <c r="L26" s="71">
        <f t="shared" si="8"/>
        <v>0</v>
      </c>
      <c r="M26" s="221">
        <v>0</v>
      </c>
      <c r="N26" s="170">
        <v>0</v>
      </c>
      <c r="O26" s="71">
        <f t="shared" si="2"/>
        <v>0</v>
      </c>
      <c r="P26" s="69">
        <f t="shared" si="6"/>
        <v>67373</v>
      </c>
      <c r="Q26" s="70">
        <f t="shared" si="3"/>
        <v>67373</v>
      </c>
      <c r="R26" s="71">
        <f t="shared" si="4"/>
        <v>0</v>
      </c>
      <c r="S26" s="251"/>
    </row>
    <row r="27" spans="1:19" ht="19.5" customHeight="1" x14ac:dyDescent="0.25">
      <c r="A27" s="66">
        <v>2077</v>
      </c>
      <c r="B27" s="67" t="s">
        <v>21</v>
      </c>
      <c r="C27" s="76" t="str">
        <f>VLOOKUP(A27,'Appendix 1 Data'!A:C,3,FALSE)</f>
        <v>Terry Anderson</v>
      </c>
      <c r="D27" s="270">
        <v>-16182</v>
      </c>
      <c r="E27" s="170">
        <f t="shared" si="5"/>
        <v>-16182</v>
      </c>
      <c r="F27" s="71">
        <f t="shared" si="7"/>
        <v>0</v>
      </c>
      <c r="G27" s="221">
        <v>11817</v>
      </c>
      <c r="H27" s="170">
        <v>11818</v>
      </c>
      <c r="I27" s="71">
        <f t="shared" si="0"/>
        <v>1</v>
      </c>
      <c r="J27" s="221">
        <v>0</v>
      </c>
      <c r="K27" s="170">
        <v>0</v>
      </c>
      <c r="L27" s="71">
        <f t="shared" si="8"/>
        <v>0</v>
      </c>
      <c r="M27" s="221">
        <v>2109</v>
      </c>
      <c r="N27" s="170">
        <v>2109</v>
      </c>
      <c r="O27" s="71">
        <f t="shared" si="2"/>
        <v>0</v>
      </c>
      <c r="P27" s="69">
        <f t="shared" si="6"/>
        <v>-30108</v>
      </c>
      <c r="Q27" s="70">
        <f t="shared" si="3"/>
        <v>-30109</v>
      </c>
      <c r="R27" s="71">
        <f t="shared" si="4"/>
        <v>-1</v>
      </c>
      <c r="S27" s="251"/>
    </row>
    <row r="28" spans="1:19" ht="19.5" customHeight="1" x14ac:dyDescent="0.25">
      <c r="A28" s="66">
        <v>2091</v>
      </c>
      <c r="B28" s="67" t="s">
        <v>22</v>
      </c>
      <c r="C28" s="76" t="str">
        <f>VLOOKUP(A28,'Appendix 1 Data'!A:C,3,FALSE)</f>
        <v>Michelle Denham</v>
      </c>
      <c r="D28" s="221"/>
      <c r="E28" s="170">
        <f t="shared" si="5"/>
        <v>0</v>
      </c>
      <c r="F28" s="71">
        <f t="shared" si="7"/>
        <v>0</v>
      </c>
      <c r="G28" s="221"/>
      <c r="H28" s="170"/>
      <c r="I28" s="71">
        <f t="shared" si="0"/>
        <v>0</v>
      </c>
      <c r="J28" s="221"/>
      <c r="K28" s="170"/>
      <c r="L28" s="71">
        <f t="shared" si="8"/>
        <v>0</v>
      </c>
      <c r="M28" s="221"/>
      <c r="N28" s="170"/>
      <c r="O28" s="71">
        <f t="shared" si="2"/>
        <v>0</v>
      </c>
      <c r="P28" s="69">
        <f t="shared" si="6"/>
        <v>0</v>
      </c>
      <c r="Q28" s="70">
        <f t="shared" si="3"/>
        <v>0</v>
      </c>
      <c r="R28" s="71">
        <f t="shared" si="4"/>
        <v>0</v>
      </c>
      <c r="S28" s="251"/>
    </row>
    <row r="29" spans="1:19" ht="19.5" customHeight="1" x14ac:dyDescent="0.25">
      <c r="A29" s="66">
        <v>2098</v>
      </c>
      <c r="B29" s="67" t="s">
        <v>23</v>
      </c>
      <c r="C29" s="76" t="str">
        <f>VLOOKUP(A29,'Appendix 1 Data'!A:C,3,FALSE)</f>
        <v>Ailsa Bennett</v>
      </c>
      <c r="D29" s="221">
        <v>24945</v>
      </c>
      <c r="E29" s="170">
        <f t="shared" si="5"/>
        <v>24945</v>
      </c>
      <c r="F29" s="71">
        <f t="shared" si="7"/>
        <v>0</v>
      </c>
      <c r="G29" s="221">
        <v>801</v>
      </c>
      <c r="H29" s="170">
        <v>801</v>
      </c>
      <c r="I29" s="71">
        <f t="shared" si="0"/>
        <v>0</v>
      </c>
      <c r="J29" s="221">
        <v>0</v>
      </c>
      <c r="K29" s="170">
        <v>0</v>
      </c>
      <c r="L29" s="71">
        <f t="shared" si="8"/>
        <v>0</v>
      </c>
      <c r="M29" s="221">
        <v>0</v>
      </c>
      <c r="N29" s="170">
        <v>0</v>
      </c>
      <c r="O29" s="71">
        <f t="shared" si="2"/>
        <v>0</v>
      </c>
      <c r="P29" s="69">
        <f t="shared" si="6"/>
        <v>24144</v>
      </c>
      <c r="Q29" s="70">
        <f t="shared" si="3"/>
        <v>24144</v>
      </c>
      <c r="R29" s="71">
        <f t="shared" si="4"/>
        <v>0</v>
      </c>
      <c r="S29" s="251"/>
    </row>
    <row r="30" spans="1:19" ht="19.5" customHeight="1" x14ac:dyDescent="0.25">
      <c r="A30" s="66">
        <v>2101</v>
      </c>
      <c r="B30" s="67" t="s">
        <v>24</v>
      </c>
      <c r="C30" s="76" t="str">
        <f>VLOOKUP(A30,'Appendix 1 Data'!A:C,3,FALSE)</f>
        <v>Ailsa Bennett</v>
      </c>
      <c r="D30" s="221">
        <v>40575</v>
      </c>
      <c r="E30" s="170">
        <f t="shared" si="5"/>
        <v>40575</v>
      </c>
      <c r="F30" s="71">
        <f t="shared" si="7"/>
        <v>0</v>
      </c>
      <c r="G30" s="221">
        <v>1060</v>
      </c>
      <c r="H30" s="170">
        <v>1060</v>
      </c>
      <c r="I30" s="71">
        <f t="shared" si="0"/>
        <v>0</v>
      </c>
      <c r="J30" s="221">
        <v>0</v>
      </c>
      <c r="K30" s="170">
        <v>0</v>
      </c>
      <c r="L30" s="71">
        <f t="shared" si="8"/>
        <v>0</v>
      </c>
      <c r="M30" s="221">
        <v>0</v>
      </c>
      <c r="N30" s="170">
        <v>0</v>
      </c>
      <c r="O30" s="71">
        <f t="shared" si="2"/>
        <v>0</v>
      </c>
      <c r="P30" s="69">
        <f t="shared" si="6"/>
        <v>39515</v>
      </c>
      <c r="Q30" s="70">
        <f t="shared" si="3"/>
        <v>39515</v>
      </c>
      <c r="R30" s="71">
        <f t="shared" si="4"/>
        <v>0</v>
      </c>
      <c r="S30" s="251"/>
    </row>
    <row r="31" spans="1:19" ht="19.5" customHeight="1" x14ac:dyDescent="0.25">
      <c r="A31" s="66">
        <v>2103</v>
      </c>
      <c r="B31" s="67" t="s">
        <v>25</v>
      </c>
      <c r="C31" s="76" t="str">
        <f>VLOOKUP(A31,'Appendix 1 Data'!A:C,3,FALSE)</f>
        <v>Beth Robson</v>
      </c>
      <c r="D31" s="221">
        <v>31670</v>
      </c>
      <c r="E31" s="170">
        <f t="shared" si="5"/>
        <v>31670</v>
      </c>
      <c r="F31" s="71">
        <f t="shared" si="7"/>
        <v>0</v>
      </c>
      <c r="G31" s="221">
        <v>10184</v>
      </c>
      <c r="H31" s="170">
        <v>8996</v>
      </c>
      <c r="I31" s="71">
        <f t="shared" si="0"/>
        <v>-1188</v>
      </c>
      <c r="J31" s="221">
        <v>0</v>
      </c>
      <c r="K31" s="170">
        <v>0</v>
      </c>
      <c r="L31" s="71">
        <f t="shared" si="8"/>
        <v>0</v>
      </c>
      <c r="M31" s="221">
        <v>0</v>
      </c>
      <c r="N31" s="170">
        <v>0</v>
      </c>
      <c r="O31" s="71">
        <f t="shared" si="2"/>
        <v>0</v>
      </c>
      <c r="P31" s="69">
        <f t="shared" si="6"/>
        <v>21486</v>
      </c>
      <c r="Q31" s="70">
        <f t="shared" si="3"/>
        <v>22674</v>
      </c>
      <c r="R31" s="71">
        <f t="shared" si="4"/>
        <v>1188</v>
      </c>
      <c r="S31" s="252"/>
    </row>
    <row r="32" spans="1:19" ht="19.5" customHeight="1" x14ac:dyDescent="0.25">
      <c r="A32" s="66">
        <v>2105</v>
      </c>
      <c r="B32" s="67" t="s">
        <v>26</v>
      </c>
      <c r="C32" s="76" t="str">
        <f>VLOOKUP(A32,'Appendix 1 Data'!A:C,3,FALSE)</f>
        <v>Beth Robson</v>
      </c>
      <c r="D32" s="221">
        <v>38550</v>
      </c>
      <c r="E32" s="170">
        <f t="shared" si="5"/>
        <v>38550</v>
      </c>
      <c r="F32" s="71">
        <f t="shared" si="7"/>
        <v>0</v>
      </c>
      <c r="G32" s="221">
        <v>21498</v>
      </c>
      <c r="H32" s="170">
        <v>22053</v>
      </c>
      <c r="I32" s="71">
        <f t="shared" si="0"/>
        <v>555</v>
      </c>
      <c r="J32" s="221">
        <v>0</v>
      </c>
      <c r="K32" s="170">
        <v>0</v>
      </c>
      <c r="L32" s="71">
        <f t="shared" si="8"/>
        <v>0</v>
      </c>
      <c r="M32" s="221">
        <v>8050</v>
      </c>
      <c r="N32" s="170">
        <v>7197</v>
      </c>
      <c r="O32" s="71">
        <f t="shared" si="2"/>
        <v>-853</v>
      </c>
      <c r="P32" s="69">
        <f t="shared" si="6"/>
        <v>9002</v>
      </c>
      <c r="Q32" s="70">
        <f t="shared" si="3"/>
        <v>9300</v>
      </c>
      <c r="R32" s="71">
        <f t="shared" si="4"/>
        <v>298</v>
      </c>
      <c r="S32" s="251"/>
    </row>
    <row r="33" spans="1:19" ht="19.5" customHeight="1" x14ac:dyDescent="0.3">
      <c r="A33" s="66">
        <v>2121</v>
      </c>
      <c r="B33" s="189" t="s">
        <v>375</v>
      </c>
      <c r="C33" s="76" t="e">
        <f>VLOOKUP(A33,'Appendix 1 Data'!A:C,3,FALSE)</f>
        <v>#N/A</v>
      </c>
      <c r="D33" s="221"/>
      <c r="E33" s="170">
        <f t="shared" si="5"/>
        <v>0</v>
      </c>
      <c r="F33" s="71">
        <f t="shared" si="7"/>
        <v>0</v>
      </c>
      <c r="G33" s="221"/>
      <c r="H33" s="170"/>
      <c r="I33" s="71">
        <f t="shared" si="0"/>
        <v>0</v>
      </c>
      <c r="J33" s="221"/>
      <c r="K33" s="170"/>
      <c r="L33" s="71">
        <f t="shared" si="8"/>
        <v>0</v>
      </c>
      <c r="M33" s="221"/>
      <c r="N33" s="170"/>
      <c r="O33" s="71">
        <f t="shared" si="2"/>
        <v>0</v>
      </c>
      <c r="P33" s="69">
        <f t="shared" si="6"/>
        <v>0</v>
      </c>
      <c r="Q33" s="70">
        <f t="shared" si="3"/>
        <v>0</v>
      </c>
      <c r="R33" s="71">
        <f t="shared" si="4"/>
        <v>0</v>
      </c>
      <c r="S33" s="251"/>
    </row>
    <row r="34" spans="1:19" ht="19.5" customHeight="1" x14ac:dyDescent="0.25">
      <c r="A34" s="66">
        <v>2138</v>
      </c>
      <c r="B34" s="67" t="s">
        <v>27</v>
      </c>
      <c r="C34" s="76" t="str">
        <f>VLOOKUP(A34,'Appendix 1 Data'!A:C,3,FALSE)</f>
        <v>Pauline Simpson</v>
      </c>
      <c r="D34" s="221">
        <v>-105294</v>
      </c>
      <c r="E34" s="170">
        <f t="shared" si="5"/>
        <v>-105294</v>
      </c>
      <c r="F34" s="71">
        <f t="shared" si="7"/>
        <v>0</v>
      </c>
      <c r="G34" s="221">
        <v>17</v>
      </c>
      <c r="H34" s="170">
        <v>17</v>
      </c>
      <c r="I34" s="71">
        <f t="shared" si="0"/>
        <v>0</v>
      </c>
      <c r="J34" s="221"/>
      <c r="K34" s="170"/>
      <c r="L34" s="71">
        <f t="shared" si="8"/>
        <v>0</v>
      </c>
      <c r="M34" s="221"/>
      <c r="N34" s="170"/>
      <c r="O34" s="71">
        <f t="shared" si="2"/>
        <v>0</v>
      </c>
      <c r="P34" s="69">
        <f t="shared" si="6"/>
        <v>-105311</v>
      </c>
      <c r="Q34" s="70">
        <f t="shared" si="3"/>
        <v>-105311</v>
      </c>
      <c r="R34" s="71">
        <f t="shared" si="4"/>
        <v>0</v>
      </c>
      <c r="S34" s="252"/>
    </row>
    <row r="35" spans="1:19" ht="19.5" customHeight="1" x14ac:dyDescent="0.25">
      <c r="A35" s="66">
        <v>2142</v>
      </c>
      <c r="B35" t="s">
        <v>28</v>
      </c>
      <c r="C35" s="76" t="str">
        <f>VLOOKUP(A35,'Appendix 1 Data'!A:C,3,FALSE)</f>
        <v>Gaynor Scrafton</v>
      </c>
      <c r="D35" s="270">
        <v>112411</v>
      </c>
      <c r="E35" s="170">
        <f t="shared" si="5"/>
        <v>112411</v>
      </c>
      <c r="F35" s="71">
        <f t="shared" si="7"/>
        <v>0</v>
      </c>
      <c r="G35" s="221">
        <v>9169</v>
      </c>
      <c r="H35" s="170">
        <v>9169</v>
      </c>
      <c r="I35" s="71">
        <f t="shared" si="0"/>
        <v>0</v>
      </c>
      <c r="J35" s="221">
        <v>0</v>
      </c>
      <c r="K35" s="170">
        <v>0</v>
      </c>
      <c r="L35" s="71">
        <f t="shared" si="8"/>
        <v>0</v>
      </c>
      <c r="M35" s="221">
        <v>60850</v>
      </c>
      <c r="N35" s="170">
        <v>59536</v>
      </c>
      <c r="O35" s="71">
        <f t="shared" si="2"/>
        <v>-1314</v>
      </c>
      <c r="P35" s="69">
        <f t="shared" si="6"/>
        <v>42392</v>
      </c>
      <c r="Q35" s="70">
        <f t="shared" si="3"/>
        <v>43706</v>
      </c>
      <c r="R35" s="71">
        <f t="shared" si="4"/>
        <v>1314</v>
      </c>
      <c r="S35" s="252" t="s">
        <v>519</v>
      </c>
    </row>
    <row r="36" spans="1:19" ht="19.5" customHeight="1" x14ac:dyDescent="0.25">
      <c r="A36" s="66">
        <v>2185</v>
      </c>
      <c r="B36" s="67" t="s">
        <v>29</v>
      </c>
      <c r="C36" s="76" t="str">
        <f>VLOOKUP(A36,'Appendix 1 Data'!A:C,3,FALSE)</f>
        <v>Ailsa Bennett</v>
      </c>
      <c r="D36" s="221">
        <v>17416</v>
      </c>
      <c r="E36" s="170">
        <f t="shared" si="5"/>
        <v>17416</v>
      </c>
      <c r="F36" s="71">
        <f t="shared" si="7"/>
        <v>0</v>
      </c>
      <c r="G36" s="221">
        <v>121</v>
      </c>
      <c r="H36" s="170">
        <v>121</v>
      </c>
      <c r="I36" s="71">
        <f t="shared" si="0"/>
        <v>0</v>
      </c>
      <c r="J36" s="221">
        <v>0</v>
      </c>
      <c r="K36" s="170">
        <v>0</v>
      </c>
      <c r="L36" s="71">
        <f t="shared" si="8"/>
        <v>0</v>
      </c>
      <c r="M36" s="221">
        <v>0</v>
      </c>
      <c r="N36" s="170">
        <v>0</v>
      </c>
      <c r="O36" s="71">
        <f t="shared" si="2"/>
        <v>0</v>
      </c>
      <c r="P36" s="69">
        <f t="shared" si="6"/>
        <v>17295</v>
      </c>
      <c r="Q36" s="70">
        <f t="shared" si="3"/>
        <v>17295</v>
      </c>
      <c r="R36" s="71">
        <f t="shared" si="4"/>
        <v>0</v>
      </c>
      <c r="S36" s="251"/>
    </row>
    <row r="37" spans="1:19" ht="19.5" customHeight="1" x14ac:dyDescent="0.25">
      <c r="A37" s="66">
        <v>2189</v>
      </c>
      <c r="B37" s="67" t="s">
        <v>30</v>
      </c>
      <c r="C37" s="76" t="str">
        <f>VLOOKUP(A37,'Appendix 1 Data'!A:C,3,FALSE)</f>
        <v>Ailsa Bennett</v>
      </c>
      <c r="D37" s="221">
        <v>0</v>
      </c>
      <c r="E37" s="170">
        <f t="shared" si="5"/>
        <v>0</v>
      </c>
      <c r="F37" s="71">
        <f t="shared" si="7"/>
        <v>0</v>
      </c>
      <c r="G37" s="221">
        <v>0</v>
      </c>
      <c r="H37" s="170">
        <v>0</v>
      </c>
      <c r="I37" s="71">
        <f t="shared" si="0"/>
        <v>0</v>
      </c>
      <c r="J37" s="221">
        <v>0</v>
      </c>
      <c r="K37" s="170">
        <v>0</v>
      </c>
      <c r="L37" s="71">
        <f t="shared" si="8"/>
        <v>0</v>
      </c>
      <c r="M37" s="221">
        <v>0</v>
      </c>
      <c r="N37" s="170">
        <v>0</v>
      </c>
      <c r="O37" s="71">
        <f t="shared" si="2"/>
        <v>0</v>
      </c>
      <c r="P37" s="69">
        <f t="shared" si="6"/>
        <v>0</v>
      </c>
      <c r="Q37" s="70">
        <f t="shared" si="3"/>
        <v>0</v>
      </c>
      <c r="R37" s="71">
        <f t="shared" si="4"/>
        <v>0</v>
      </c>
      <c r="S37" s="251"/>
    </row>
    <row r="38" spans="1:19" ht="19.5" customHeight="1" x14ac:dyDescent="0.25">
      <c r="A38" s="66">
        <v>2207</v>
      </c>
      <c r="B38" s="67" t="s">
        <v>31</v>
      </c>
      <c r="C38" s="76" t="str">
        <f>VLOOKUP(A38,'Appendix 1 Data'!A:C,3,FALSE)</f>
        <v>Beth Robson</v>
      </c>
      <c r="D38" s="221">
        <v>30261</v>
      </c>
      <c r="E38" s="170">
        <f t="shared" si="5"/>
        <v>30261</v>
      </c>
      <c r="F38" s="71">
        <f t="shared" si="7"/>
        <v>0</v>
      </c>
      <c r="G38" s="221">
        <v>463</v>
      </c>
      <c r="H38" s="170">
        <v>463</v>
      </c>
      <c r="I38" s="71">
        <f t="shared" si="0"/>
        <v>0</v>
      </c>
      <c r="J38" s="221">
        <v>0</v>
      </c>
      <c r="K38" s="170">
        <v>0</v>
      </c>
      <c r="L38" s="71">
        <f t="shared" si="8"/>
        <v>0</v>
      </c>
      <c r="M38" s="221">
        <v>0</v>
      </c>
      <c r="N38" s="170">
        <v>0</v>
      </c>
      <c r="O38" s="71">
        <f t="shared" si="2"/>
        <v>0</v>
      </c>
      <c r="P38" s="69">
        <f t="shared" si="6"/>
        <v>29798</v>
      </c>
      <c r="Q38" s="70">
        <f t="shared" si="3"/>
        <v>29798</v>
      </c>
      <c r="R38" s="71">
        <f t="shared" si="4"/>
        <v>0</v>
      </c>
      <c r="S38" s="251"/>
    </row>
    <row r="39" spans="1:19" ht="19.5" customHeight="1" x14ac:dyDescent="0.25">
      <c r="A39" s="66">
        <v>2209</v>
      </c>
      <c r="B39" s="67" t="s">
        <v>32</v>
      </c>
      <c r="C39" s="76" t="str">
        <f>VLOOKUP(A39,'Appendix 1 Data'!A:C,3,FALSE)</f>
        <v>Michelle Denham</v>
      </c>
      <c r="D39" s="221">
        <v>12289</v>
      </c>
      <c r="E39" s="170">
        <f t="shared" si="5"/>
        <v>12289</v>
      </c>
      <c r="F39" s="71">
        <f t="shared" si="7"/>
        <v>0</v>
      </c>
      <c r="G39" s="221">
        <v>1251</v>
      </c>
      <c r="H39" s="170">
        <v>1251</v>
      </c>
      <c r="I39" s="71">
        <f t="shared" si="0"/>
        <v>0</v>
      </c>
      <c r="J39" s="221">
        <v>0</v>
      </c>
      <c r="K39" s="170">
        <v>0</v>
      </c>
      <c r="L39" s="71">
        <f t="shared" si="8"/>
        <v>0</v>
      </c>
      <c r="M39" s="221">
        <v>0</v>
      </c>
      <c r="N39" s="170">
        <v>0</v>
      </c>
      <c r="O39" s="71">
        <f t="shared" si="2"/>
        <v>0</v>
      </c>
      <c r="P39" s="69">
        <f t="shared" si="6"/>
        <v>11038</v>
      </c>
      <c r="Q39" s="70">
        <f t="shared" si="3"/>
        <v>11038</v>
      </c>
      <c r="R39" s="71">
        <f t="shared" si="4"/>
        <v>0</v>
      </c>
      <c r="S39" s="251"/>
    </row>
    <row r="40" spans="1:19" ht="19.5" customHeight="1" x14ac:dyDescent="0.25">
      <c r="A40" s="66">
        <v>2212</v>
      </c>
      <c r="B40" s="67" t="s">
        <v>33</v>
      </c>
      <c r="C40" s="76" t="str">
        <f>VLOOKUP(A40,'Appendix 1 Data'!A:C,3,FALSE)</f>
        <v>Beth Robson</v>
      </c>
      <c r="D40" s="221">
        <v>21599</v>
      </c>
      <c r="E40" s="170">
        <f t="shared" si="5"/>
        <v>21599</v>
      </c>
      <c r="F40" s="71">
        <f t="shared" si="7"/>
        <v>0</v>
      </c>
      <c r="G40" s="221">
        <v>8301</v>
      </c>
      <c r="H40" s="170">
        <v>8326</v>
      </c>
      <c r="I40" s="71">
        <f t="shared" si="0"/>
        <v>25</v>
      </c>
      <c r="J40" s="221">
        <v>0</v>
      </c>
      <c r="K40" s="170">
        <v>0</v>
      </c>
      <c r="L40" s="71">
        <f t="shared" si="8"/>
        <v>0</v>
      </c>
      <c r="M40" s="221">
        <v>0</v>
      </c>
      <c r="N40" s="170">
        <v>0</v>
      </c>
      <c r="O40" s="71">
        <f t="shared" si="2"/>
        <v>0</v>
      </c>
      <c r="P40" s="69">
        <f t="shared" si="6"/>
        <v>13298</v>
      </c>
      <c r="Q40" s="70">
        <f t="shared" si="3"/>
        <v>13273</v>
      </c>
      <c r="R40" s="71">
        <f t="shared" si="4"/>
        <v>-25</v>
      </c>
      <c r="S40" s="252"/>
    </row>
    <row r="41" spans="1:19" ht="19.5" customHeight="1" x14ac:dyDescent="0.25">
      <c r="A41" s="66">
        <v>2215</v>
      </c>
      <c r="B41" s="67" t="s">
        <v>34</v>
      </c>
      <c r="C41" s="76" t="str">
        <f>VLOOKUP(A41,'Appendix 1 Data'!A:C,3,FALSE)</f>
        <v>Pauline Simpson</v>
      </c>
      <c r="D41" s="221">
        <v>57504</v>
      </c>
      <c r="E41" s="170">
        <f t="shared" si="5"/>
        <v>57504</v>
      </c>
      <c r="F41" s="71">
        <f t="shared" si="7"/>
        <v>0</v>
      </c>
      <c r="G41" s="221">
        <v>0</v>
      </c>
      <c r="H41" s="170">
        <v>0</v>
      </c>
      <c r="I41" s="71">
        <f t="shared" si="0"/>
        <v>0</v>
      </c>
      <c r="J41" s="221">
        <v>0</v>
      </c>
      <c r="K41" s="170">
        <v>0</v>
      </c>
      <c r="L41" s="71">
        <f t="shared" si="8"/>
        <v>0</v>
      </c>
      <c r="M41" s="221">
        <v>0</v>
      </c>
      <c r="N41" s="170">
        <v>0</v>
      </c>
      <c r="O41" s="71">
        <f t="shared" si="2"/>
        <v>0</v>
      </c>
      <c r="P41" s="69">
        <f t="shared" si="6"/>
        <v>57504</v>
      </c>
      <c r="Q41" s="70">
        <f t="shared" si="3"/>
        <v>57504</v>
      </c>
      <c r="R41" s="71">
        <f t="shared" si="4"/>
        <v>0</v>
      </c>
      <c r="S41" s="251"/>
    </row>
    <row r="42" spans="1:19" ht="19.5" customHeight="1" x14ac:dyDescent="0.25">
      <c r="A42" s="66">
        <v>2217</v>
      </c>
      <c r="B42" s="67" t="s">
        <v>35</v>
      </c>
      <c r="C42" s="76" t="str">
        <f>VLOOKUP(A42,'Appendix 1 Data'!A:C,3,FALSE)</f>
        <v>Terry Anderson</v>
      </c>
      <c r="D42" s="270">
        <v>69221</v>
      </c>
      <c r="E42" s="170">
        <f t="shared" si="5"/>
        <v>69221</v>
      </c>
      <c r="F42" s="71">
        <f t="shared" si="7"/>
        <v>0</v>
      </c>
      <c r="G42" s="221">
        <v>9350</v>
      </c>
      <c r="H42" s="170">
        <v>9650</v>
      </c>
      <c r="I42" s="71">
        <f t="shared" si="0"/>
        <v>300</v>
      </c>
      <c r="J42" s="221">
        <v>0</v>
      </c>
      <c r="K42" s="170">
        <v>0</v>
      </c>
      <c r="L42" s="71">
        <f t="shared" si="8"/>
        <v>0</v>
      </c>
      <c r="M42" s="221">
        <v>28000</v>
      </c>
      <c r="N42" s="170">
        <v>16000</v>
      </c>
      <c r="O42" s="71">
        <f t="shared" si="2"/>
        <v>-12000</v>
      </c>
      <c r="P42" s="69">
        <f t="shared" si="6"/>
        <v>31871</v>
      </c>
      <c r="Q42" s="70">
        <f t="shared" si="3"/>
        <v>43571</v>
      </c>
      <c r="R42" s="71">
        <f t="shared" si="4"/>
        <v>11700</v>
      </c>
      <c r="S42" s="251"/>
    </row>
    <row r="43" spans="1:19" ht="19.5" customHeight="1" x14ac:dyDescent="0.25">
      <c r="A43" s="66">
        <v>2219</v>
      </c>
      <c r="B43" s="67" t="s">
        <v>36</v>
      </c>
      <c r="C43" s="76" t="str">
        <f>VLOOKUP(A43,'Appendix 1 Data'!A:C,3,FALSE)</f>
        <v>Terry Anderson</v>
      </c>
      <c r="D43" s="270">
        <v>-3433</v>
      </c>
      <c r="E43" s="170">
        <f t="shared" si="5"/>
        <v>-3433</v>
      </c>
      <c r="F43" s="71">
        <f t="shared" si="7"/>
        <v>0</v>
      </c>
      <c r="G43" s="221">
        <v>-2766</v>
      </c>
      <c r="H43" s="170">
        <v>-2766</v>
      </c>
      <c r="I43" s="71">
        <f t="shared" si="0"/>
        <v>0</v>
      </c>
      <c r="J43" s="221">
        <v>0</v>
      </c>
      <c r="K43" s="170">
        <v>0</v>
      </c>
      <c r="L43" s="71">
        <f t="shared" si="8"/>
        <v>0</v>
      </c>
      <c r="M43" s="221">
        <v>0</v>
      </c>
      <c r="N43" s="170">
        <v>0</v>
      </c>
      <c r="O43" s="71">
        <f t="shared" si="2"/>
        <v>0</v>
      </c>
      <c r="P43" s="69">
        <f t="shared" si="6"/>
        <v>-667</v>
      </c>
      <c r="Q43" s="70">
        <f t="shared" si="3"/>
        <v>-667</v>
      </c>
      <c r="R43" s="71">
        <f t="shared" si="4"/>
        <v>0</v>
      </c>
      <c r="S43" s="251"/>
    </row>
    <row r="44" spans="1:19" ht="19.5" customHeight="1" x14ac:dyDescent="0.25">
      <c r="A44" s="66">
        <v>2220</v>
      </c>
      <c r="B44" s="67" t="s">
        <v>37</v>
      </c>
      <c r="C44" s="76" t="str">
        <f>VLOOKUP(A44,'Appendix 1 Data'!A:C,3,FALSE)</f>
        <v>Terry Anderson</v>
      </c>
      <c r="D44" s="270">
        <v>124496</v>
      </c>
      <c r="E44" s="170">
        <f t="shared" si="5"/>
        <v>124496</v>
      </c>
      <c r="F44" s="71">
        <f t="shared" si="7"/>
        <v>0</v>
      </c>
      <c r="G44" s="221">
        <v>31850</v>
      </c>
      <c r="H44" s="170">
        <v>31850</v>
      </c>
      <c r="I44" s="71">
        <f t="shared" si="0"/>
        <v>0</v>
      </c>
      <c r="J44" s="221">
        <v>0</v>
      </c>
      <c r="K44" s="170">
        <v>0</v>
      </c>
      <c r="L44" s="71">
        <f t="shared" si="8"/>
        <v>0</v>
      </c>
      <c r="M44" s="221">
        <v>12940</v>
      </c>
      <c r="N44" s="170">
        <v>10140</v>
      </c>
      <c r="O44" s="71">
        <f t="shared" si="2"/>
        <v>-2800</v>
      </c>
      <c r="P44" s="69">
        <f t="shared" si="6"/>
        <v>79706</v>
      </c>
      <c r="Q44" s="70">
        <f t="shared" si="3"/>
        <v>82506</v>
      </c>
      <c r="R44" s="71">
        <f t="shared" si="4"/>
        <v>2800</v>
      </c>
      <c r="S44" s="251"/>
    </row>
    <row r="45" spans="1:19" ht="19.5" customHeight="1" x14ac:dyDescent="0.25">
      <c r="A45" s="66">
        <v>2224</v>
      </c>
      <c r="B45" s="67" t="s">
        <v>38</v>
      </c>
      <c r="C45" s="76" t="str">
        <f>VLOOKUP(A45,'Appendix 1 Data'!A:C,3,FALSE)</f>
        <v>Ailsa Bennett</v>
      </c>
      <c r="D45" s="221">
        <v>52196</v>
      </c>
      <c r="E45" s="170">
        <f t="shared" si="5"/>
        <v>52196</v>
      </c>
      <c r="F45" s="71">
        <f t="shared" si="7"/>
        <v>0</v>
      </c>
      <c r="G45" s="221">
        <v>0</v>
      </c>
      <c r="H45" s="170">
        <v>0</v>
      </c>
      <c r="I45" s="71">
        <f t="shared" si="0"/>
        <v>0</v>
      </c>
      <c r="J45" s="221">
        <v>1600</v>
      </c>
      <c r="K45" s="170">
        <v>1629</v>
      </c>
      <c r="L45" s="71">
        <f t="shared" si="8"/>
        <v>29</v>
      </c>
      <c r="M45" s="221">
        <v>11900</v>
      </c>
      <c r="N45" s="170">
        <v>8470</v>
      </c>
      <c r="O45" s="71">
        <f t="shared" si="2"/>
        <v>-3430</v>
      </c>
      <c r="P45" s="69">
        <f t="shared" si="6"/>
        <v>38696</v>
      </c>
      <c r="Q45" s="70">
        <f t="shared" si="3"/>
        <v>42097</v>
      </c>
      <c r="R45" s="71">
        <f t="shared" si="4"/>
        <v>3401</v>
      </c>
      <c r="S45" s="252" t="s">
        <v>503</v>
      </c>
    </row>
    <row r="46" spans="1:19" ht="19.5" customHeight="1" x14ac:dyDescent="0.25">
      <c r="A46" s="66">
        <v>2227</v>
      </c>
      <c r="B46" s="67" t="s">
        <v>39</v>
      </c>
      <c r="C46" s="76" t="str">
        <f>VLOOKUP(A46,'Appendix 1 Data'!A:C,3,FALSE)</f>
        <v>Gaynor Scrafton</v>
      </c>
      <c r="D46" s="270">
        <v>28385</v>
      </c>
      <c r="E46" s="170">
        <f t="shared" si="5"/>
        <v>28385</v>
      </c>
      <c r="F46" s="71">
        <f t="shared" si="7"/>
        <v>0</v>
      </c>
      <c r="G46" s="221">
        <v>6035</v>
      </c>
      <c r="H46" s="170">
        <v>6035</v>
      </c>
      <c r="I46" s="71">
        <f t="shared" si="0"/>
        <v>0</v>
      </c>
      <c r="J46" s="221">
        <v>0</v>
      </c>
      <c r="K46" s="170">
        <v>0</v>
      </c>
      <c r="L46" s="71">
        <f t="shared" si="8"/>
        <v>0</v>
      </c>
      <c r="M46" s="221">
        <v>0</v>
      </c>
      <c r="N46" s="170">
        <v>0</v>
      </c>
      <c r="O46" s="71">
        <f t="shared" si="2"/>
        <v>0</v>
      </c>
      <c r="P46" s="69">
        <f t="shared" si="6"/>
        <v>22350</v>
      </c>
      <c r="Q46" s="70">
        <f t="shared" si="3"/>
        <v>22350</v>
      </c>
      <c r="R46" s="71">
        <f t="shared" si="4"/>
        <v>0</v>
      </c>
      <c r="S46" s="251"/>
    </row>
    <row r="47" spans="1:19" ht="15" customHeight="1" x14ac:dyDescent="0.25">
      <c r="A47" s="66">
        <v>2228</v>
      </c>
      <c r="B47" s="67" t="s">
        <v>40</v>
      </c>
      <c r="C47" s="76" t="str">
        <f>VLOOKUP(A47,'Appendix 1 Data'!A:C,3,FALSE)</f>
        <v>Michelle Denham</v>
      </c>
      <c r="D47" s="221">
        <v>104529</v>
      </c>
      <c r="E47" s="170">
        <f t="shared" si="5"/>
        <v>104529</v>
      </c>
      <c r="F47" s="71">
        <f t="shared" si="7"/>
        <v>0</v>
      </c>
      <c r="G47" s="221">
        <v>23339</v>
      </c>
      <c r="H47" s="170">
        <v>22308</v>
      </c>
      <c r="I47" s="71">
        <f t="shared" si="0"/>
        <v>-1031</v>
      </c>
      <c r="J47" s="221">
        <v>0</v>
      </c>
      <c r="K47" s="170">
        <v>0</v>
      </c>
      <c r="L47" s="71">
        <f t="shared" si="8"/>
        <v>0</v>
      </c>
      <c r="M47" s="221">
        <v>31528</v>
      </c>
      <c r="N47" s="170">
        <v>27402</v>
      </c>
      <c r="O47" s="71">
        <f t="shared" si="2"/>
        <v>-4126</v>
      </c>
      <c r="P47" s="69">
        <f t="shared" si="6"/>
        <v>49662</v>
      </c>
      <c r="Q47" s="70">
        <f t="shared" si="3"/>
        <v>54819</v>
      </c>
      <c r="R47" s="71">
        <f t="shared" si="4"/>
        <v>5157</v>
      </c>
      <c r="S47" s="251"/>
    </row>
    <row r="48" spans="1:19" ht="19.5" customHeight="1" x14ac:dyDescent="0.25">
      <c r="A48" s="66">
        <v>2229</v>
      </c>
      <c r="B48" s="67" t="s">
        <v>41</v>
      </c>
      <c r="C48" s="76" t="str">
        <f>VLOOKUP(A48,'Appendix 1 Data'!A:C,3,FALSE)</f>
        <v>Michelle Denham</v>
      </c>
      <c r="D48" s="221">
        <v>-17515</v>
      </c>
      <c r="E48" s="170">
        <f t="shared" si="5"/>
        <v>-17515</v>
      </c>
      <c r="F48" s="71">
        <f t="shared" si="7"/>
        <v>0</v>
      </c>
      <c r="G48" s="221">
        <v>4583</v>
      </c>
      <c r="H48" s="170">
        <v>4576</v>
      </c>
      <c r="I48" s="71">
        <f t="shared" si="0"/>
        <v>-7</v>
      </c>
      <c r="J48" s="221">
        <v>0</v>
      </c>
      <c r="K48" s="170">
        <v>0</v>
      </c>
      <c r="L48" s="71">
        <f t="shared" si="8"/>
        <v>0</v>
      </c>
      <c r="M48" s="221">
        <v>0</v>
      </c>
      <c r="N48" s="170">
        <v>0</v>
      </c>
      <c r="O48" s="71">
        <f t="shared" si="2"/>
        <v>0</v>
      </c>
      <c r="P48" s="69">
        <f t="shared" si="6"/>
        <v>-22098</v>
      </c>
      <c r="Q48" s="70">
        <f t="shared" si="3"/>
        <v>-22091</v>
      </c>
      <c r="R48" s="71">
        <f t="shared" si="4"/>
        <v>7</v>
      </c>
      <c r="S48" s="251"/>
    </row>
    <row r="49" spans="1:19" ht="19.5" customHeight="1" x14ac:dyDescent="0.25">
      <c r="A49" s="66">
        <v>2232</v>
      </c>
      <c r="B49" s="67" t="s">
        <v>42</v>
      </c>
      <c r="C49" s="76" t="str">
        <f>VLOOKUP(A49,'Appendix 1 Data'!A:C,3,FALSE)</f>
        <v>Michelle Denham</v>
      </c>
      <c r="D49" s="221"/>
      <c r="E49" s="170">
        <f t="shared" si="5"/>
        <v>0</v>
      </c>
      <c r="F49" s="71">
        <f t="shared" si="7"/>
        <v>0</v>
      </c>
      <c r="G49" s="221"/>
      <c r="H49" s="170"/>
      <c r="I49" s="71">
        <f t="shared" si="0"/>
        <v>0</v>
      </c>
      <c r="J49" s="221"/>
      <c r="K49" s="170"/>
      <c r="L49" s="71">
        <f t="shared" si="8"/>
        <v>0</v>
      </c>
      <c r="M49" s="221"/>
      <c r="N49" s="170"/>
      <c r="O49" s="71">
        <f t="shared" si="2"/>
        <v>0</v>
      </c>
      <c r="P49" s="69">
        <f t="shared" si="6"/>
        <v>0</v>
      </c>
      <c r="Q49" s="70">
        <f t="shared" si="3"/>
        <v>0</v>
      </c>
      <c r="R49" s="71">
        <f t="shared" si="4"/>
        <v>0</v>
      </c>
      <c r="S49" s="251"/>
    </row>
    <row r="50" spans="1:19" ht="19.5" customHeight="1" x14ac:dyDescent="0.25">
      <c r="A50" s="66">
        <v>2234</v>
      </c>
      <c r="B50" s="67" t="s">
        <v>43</v>
      </c>
      <c r="C50" s="76" t="str">
        <f>VLOOKUP(A50,'Appendix 1 Data'!A:C,3,FALSE)</f>
        <v>Michelle Denham</v>
      </c>
      <c r="D50" s="221">
        <v>22713</v>
      </c>
      <c r="E50" s="170">
        <f t="shared" si="5"/>
        <v>22713</v>
      </c>
      <c r="F50" s="71">
        <f t="shared" si="7"/>
        <v>0</v>
      </c>
      <c r="G50" s="221">
        <v>7660</v>
      </c>
      <c r="H50" s="170">
        <v>8136</v>
      </c>
      <c r="I50" s="71">
        <f t="shared" si="0"/>
        <v>476</v>
      </c>
      <c r="J50" s="221">
        <v>0</v>
      </c>
      <c r="K50" s="170">
        <v>0</v>
      </c>
      <c r="L50" s="71">
        <f t="shared" si="8"/>
        <v>0</v>
      </c>
      <c r="M50" s="221">
        <v>400</v>
      </c>
      <c r="N50" s="170">
        <v>396</v>
      </c>
      <c r="O50" s="71">
        <f t="shared" si="2"/>
        <v>-4</v>
      </c>
      <c r="P50" s="69">
        <f t="shared" si="6"/>
        <v>14653</v>
      </c>
      <c r="Q50" s="70">
        <f t="shared" si="3"/>
        <v>14181</v>
      </c>
      <c r="R50" s="71">
        <f t="shared" si="4"/>
        <v>-472</v>
      </c>
      <c r="S50" s="252"/>
    </row>
    <row r="51" spans="1:19" ht="19.5" customHeight="1" x14ac:dyDescent="0.25">
      <c r="A51" s="66">
        <v>2236</v>
      </c>
      <c r="B51" s="67" t="s">
        <v>44</v>
      </c>
      <c r="C51" s="76" t="str">
        <f>VLOOKUP(A51,'Appendix 1 Data'!A:C,3,FALSE)</f>
        <v>Gaynor Scrafton</v>
      </c>
      <c r="D51" s="270">
        <v>-24235</v>
      </c>
      <c r="E51" s="170">
        <f t="shared" si="5"/>
        <v>-24235</v>
      </c>
      <c r="F51" s="71">
        <f t="shared" si="7"/>
        <v>0</v>
      </c>
      <c r="G51" s="221">
        <v>2291</v>
      </c>
      <c r="H51" s="170">
        <v>3473</v>
      </c>
      <c r="I51" s="71">
        <f t="shared" si="0"/>
        <v>1182</v>
      </c>
      <c r="J51" s="221">
        <v>0</v>
      </c>
      <c r="K51" s="170">
        <v>0</v>
      </c>
      <c r="L51" s="71">
        <f t="shared" si="8"/>
        <v>0</v>
      </c>
      <c r="M51" s="221">
        <v>0</v>
      </c>
      <c r="N51" s="170">
        <v>0</v>
      </c>
      <c r="O51" s="71">
        <f t="shared" si="2"/>
        <v>0</v>
      </c>
      <c r="P51" s="69">
        <f t="shared" si="6"/>
        <v>-26526</v>
      </c>
      <c r="Q51" s="70">
        <f t="shared" si="3"/>
        <v>-27708</v>
      </c>
      <c r="R51" s="71">
        <f t="shared" si="4"/>
        <v>-1182</v>
      </c>
      <c r="S51" s="252"/>
    </row>
    <row r="52" spans="1:19" ht="19.5" customHeight="1" x14ac:dyDescent="0.25">
      <c r="A52" s="66">
        <v>2239</v>
      </c>
      <c r="B52" s="67" t="s">
        <v>45</v>
      </c>
      <c r="C52" s="76" t="str">
        <f>VLOOKUP(A52,'Appendix 1 Data'!A:C,3,FALSE)</f>
        <v>Ailsa Bennett</v>
      </c>
      <c r="D52" s="221"/>
      <c r="E52" s="170">
        <f t="shared" si="5"/>
        <v>0</v>
      </c>
      <c r="F52" s="71">
        <f t="shared" si="7"/>
        <v>0</v>
      </c>
      <c r="G52" s="221"/>
      <c r="H52" s="170"/>
      <c r="I52" s="71">
        <f t="shared" si="0"/>
        <v>0</v>
      </c>
      <c r="J52" s="221"/>
      <c r="K52" s="170"/>
      <c r="L52" s="71">
        <f t="shared" si="8"/>
        <v>0</v>
      </c>
      <c r="M52" s="221"/>
      <c r="N52" s="170"/>
      <c r="O52" s="71">
        <f t="shared" si="2"/>
        <v>0</v>
      </c>
      <c r="P52" s="69">
        <f t="shared" si="6"/>
        <v>0</v>
      </c>
      <c r="Q52" s="70">
        <f t="shared" si="3"/>
        <v>0</v>
      </c>
      <c r="R52" s="71">
        <f t="shared" si="4"/>
        <v>0</v>
      </c>
      <c r="S52" s="252" t="s">
        <v>497</v>
      </c>
    </row>
    <row r="53" spans="1:19" ht="19.5" customHeight="1" x14ac:dyDescent="0.25">
      <c r="A53" s="66">
        <v>2243</v>
      </c>
      <c r="B53" s="67" t="s">
        <v>46</v>
      </c>
      <c r="C53" s="76" t="str">
        <f>VLOOKUP(A53,'Appendix 1 Data'!A:C,3,FALSE)</f>
        <v>Terry Anderson</v>
      </c>
      <c r="D53" s="270">
        <v>40936</v>
      </c>
      <c r="E53" s="170">
        <f t="shared" si="5"/>
        <v>40936</v>
      </c>
      <c r="F53" s="71">
        <f t="shared" si="7"/>
        <v>0</v>
      </c>
      <c r="G53" s="221">
        <v>4465</v>
      </c>
      <c r="H53" s="170">
        <v>4465</v>
      </c>
      <c r="I53" s="71">
        <f t="shared" si="0"/>
        <v>0</v>
      </c>
      <c r="J53" s="221">
        <v>0</v>
      </c>
      <c r="K53" s="170">
        <v>0</v>
      </c>
      <c r="L53" s="71">
        <f t="shared" si="8"/>
        <v>0</v>
      </c>
      <c r="M53" s="221">
        <v>15000</v>
      </c>
      <c r="N53" s="170">
        <v>12976</v>
      </c>
      <c r="O53" s="71">
        <f t="shared" si="2"/>
        <v>-2024</v>
      </c>
      <c r="P53" s="69">
        <f t="shared" si="6"/>
        <v>21471</v>
      </c>
      <c r="Q53" s="70">
        <f t="shared" si="3"/>
        <v>23495</v>
      </c>
      <c r="R53" s="71">
        <f t="shared" si="4"/>
        <v>2024</v>
      </c>
      <c r="S53" s="251"/>
    </row>
    <row r="54" spans="1:19" ht="19.5" customHeight="1" x14ac:dyDescent="0.25">
      <c r="A54" s="66">
        <v>2246</v>
      </c>
      <c r="B54" s="67" t="s">
        <v>47</v>
      </c>
      <c r="C54" s="76" t="str">
        <f>VLOOKUP(A54,'Appendix 1 Data'!A:C,3,FALSE)</f>
        <v>Ailsa Bennett</v>
      </c>
      <c r="D54" s="221"/>
      <c r="E54" s="170">
        <f t="shared" si="5"/>
        <v>0</v>
      </c>
      <c r="F54" s="71">
        <f t="shared" si="7"/>
        <v>0</v>
      </c>
      <c r="G54" s="221"/>
      <c r="H54" s="170"/>
      <c r="I54" s="71">
        <f t="shared" si="0"/>
        <v>0</v>
      </c>
      <c r="J54" s="221"/>
      <c r="K54" s="170"/>
      <c r="L54" s="71">
        <f t="shared" si="8"/>
        <v>0</v>
      </c>
      <c r="M54" s="221"/>
      <c r="N54" s="170"/>
      <c r="O54" s="71">
        <f t="shared" si="2"/>
        <v>0</v>
      </c>
      <c r="P54" s="69">
        <f t="shared" si="6"/>
        <v>0</v>
      </c>
      <c r="Q54" s="70">
        <f t="shared" si="3"/>
        <v>0</v>
      </c>
      <c r="R54" s="71">
        <f t="shared" si="4"/>
        <v>0</v>
      </c>
      <c r="S54" s="251"/>
    </row>
    <row r="55" spans="1:19" ht="19.5" customHeight="1" x14ac:dyDescent="0.25">
      <c r="A55" s="66">
        <v>2254</v>
      </c>
      <c r="B55" s="67" t="s">
        <v>48</v>
      </c>
      <c r="C55" s="76" t="str">
        <f>VLOOKUP(A55,'Appendix 1 Data'!A:C,3,FALSE)</f>
        <v>Michelle Denham</v>
      </c>
      <c r="D55" s="221">
        <v>39599</v>
      </c>
      <c r="E55" s="170">
        <f t="shared" si="5"/>
        <v>39599</v>
      </c>
      <c r="F55" s="71">
        <f t="shared" si="7"/>
        <v>0</v>
      </c>
      <c r="G55" s="221">
        <v>1657</v>
      </c>
      <c r="H55" s="170">
        <v>732</v>
      </c>
      <c r="I55" s="71">
        <f t="shared" si="0"/>
        <v>-925</v>
      </c>
      <c r="J55" s="221">
        <v>0</v>
      </c>
      <c r="K55" s="170">
        <v>0</v>
      </c>
      <c r="L55" s="71">
        <f t="shared" si="8"/>
        <v>0</v>
      </c>
      <c r="M55" s="221">
        <v>25000</v>
      </c>
      <c r="N55" s="170">
        <v>13054</v>
      </c>
      <c r="O55" s="71">
        <f t="shared" si="2"/>
        <v>-11946</v>
      </c>
      <c r="P55" s="69">
        <f t="shared" si="6"/>
        <v>12942</v>
      </c>
      <c r="Q55" s="70">
        <f t="shared" si="3"/>
        <v>25813</v>
      </c>
      <c r="R55" s="71">
        <f t="shared" si="4"/>
        <v>12871</v>
      </c>
      <c r="S55" s="252" t="s">
        <v>485</v>
      </c>
    </row>
    <row r="56" spans="1:19" ht="26.25" customHeight="1" x14ac:dyDescent="0.25">
      <c r="A56" s="66">
        <v>2268</v>
      </c>
      <c r="B56" s="67" t="s">
        <v>49</v>
      </c>
      <c r="C56" s="76" t="str">
        <f>VLOOKUP(A56,'Appendix 1 Data'!A:C,3,FALSE)</f>
        <v>Michelle Denham</v>
      </c>
      <c r="D56" s="221">
        <v>55577</v>
      </c>
      <c r="E56" s="170">
        <f t="shared" si="5"/>
        <v>55577</v>
      </c>
      <c r="F56" s="71">
        <f t="shared" si="7"/>
        <v>0</v>
      </c>
      <c r="G56" s="221">
        <v>8859</v>
      </c>
      <c r="H56" s="170">
        <v>7200</v>
      </c>
      <c r="I56" s="71">
        <f t="shared" si="0"/>
        <v>-1659</v>
      </c>
      <c r="J56" s="221">
        <v>0</v>
      </c>
      <c r="K56" s="170">
        <v>0</v>
      </c>
      <c r="L56" s="71">
        <f t="shared" si="8"/>
        <v>0</v>
      </c>
      <c r="M56" s="221">
        <v>10000</v>
      </c>
      <c r="N56" s="170">
        <v>9338</v>
      </c>
      <c r="O56" s="71">
        <f t="shared" si="2"/>
        <v>-662</v>
      </c>
      <c r="P56" s="69">
        <f t="shared" si="6"/>
        <v>36718</v>
      </c>
      <c r="Q56" s="70">
        <f t="shared" si="3"/>
        <v>39039</v>
      </c>
      <c r="R56" s="71">
        <f t="shared" si="4"/>
        <v>2321</v>
      </c>
      <c r="S56" s="252"/>
    </row>
    <row r="57" spans="1:19" ht="19.5" customHeight="1" x14ac:dyDescent="0.25">
      <c r="A57" s="66">
        <v>2270</v>
      </c>
      <c r="B57" s="67" t="s">
        <v>50</v>
      </c>
      <c r="C57" s="76" t="str">
        <f>VLOOKUP(A57,'Appendix 1 Data'!A:C,3,FALSE)</f>
        <v>Gaynor Scrafton</v>
      </c>
      <c r="D57" s="270">
        <v>-6652</v>
      </c>
      <c r="E57" s="170">
        <f t="shared" si="5"/>
        <v>-6652</v>
      </c>
      <c r="F57" s="71">
        <f t="shared" si="7"/>
        <v>0</v>
      </c>
      <c r="G57" s="221">
        <v>0</v>
      </c>
      <c r="H57" s="170">
        <v>0</v>
      </c>
      <c r="I57" s="71">
        <f t="shared" si="0"/>
        <v>0</v>
      </c>
      <c r="J57" s="221">
        <v>0</v>
      </c>
      <c r="K57" s="170">
        <v>0</v>
      </c>
      <c r="L57" s="71">
        <f t="shared" si="8"/>
        <v>0</v>
      </c>
      <c r="M57" s="221">
        <v>0</v>
      </c>
      <c r="N57" s="170">
        <v>0</v>
      </c>
      <c r="O57" s="71">
        <f t="shared" si="2"/>
        <v>0</v>
      </c>
      <c r="P57" s="69">
        <f t="shared" si="6"/>
        <v>-6652</v>
      </c>
      <c r="Q57" s="70">
        <f t="shared" si="3"/>
        <v>-6652</v>
      </c>
      <c r="R57" s="71">
        <f t="shared" si="4"/>
        <v>0</v>
      </c>
      <c r="S57" s="251"/>
    </row>
    <row r="58" spans="1:19" ht="24" customHeight="1" x14ac:dyDescent="0.25">
      <c r="A58" s="66">
        <v>2277</v>
      </c>
      <c r="B58" s="67" t="s">
        <v>51</v>
      </c>
      <c r="C58" s="76" t="str">
        <f>VLOOKUP(A58,'Appendix 1 Data'!A:C,3,FALSE)</f>
        <v>Ailsa Bennett</v>
      </c>
      <c r="D58" s="221">
        <v>111886</v>
      </c>
      <c r="E58" s="170">
        <f t="shared" si="5"/>
        <v>111886</v>
      </c>
      <c r="F58" s="71">
        <f t="shared" si="7"/>
        <v>0</v>
      </c>
      <c r="G58" s="221">
        <v>12833</v>
      </c>
      <c r="H58" s="170">
        <v>10172</v>
      </c>
      <c r="I58" s="71">
        <f t="shared" si="0"/>
        <v>-2661</v>
      </c>
      <c r="J58" s="221">
        <v>4500</v>
      </c>
      <c r="K58" s="170">
        <v>3662</v>
      </c>
      <c r="L58" s="71">
        <f t="shared" si="8"/>
        <v>-838</v>
      </c>
      <c r="M58" s="221">
        <v>63870</v>
      </c>
      <c r="N58" s="170">
        <v>77627</v>
      </c>
      <c r="O58" s="71">
        <f t="shared" si="2"/>
        <v>13757</v>
      </c>
      <c r="P58" s="69">
        <f t="shared" si="6"/>
        <v>30683</v>
      </c>
      <c r="Q58" s="70">
        <f t="shared" si="3"/>
        <v>20425</v>
      </c>
      <c r="R58" s="71">
        <f t="shared" si="4"/>
        <v>-10258</v>
      </c>
      <c r="S58" s="252" t="s">
        <v>496</v>
      </c>
    </row>
    <row r="59" spans="1:19" ht="19.5" customHeight="1" x14ac:dyDescent="0.25">
      <c r="A59" s="66">
        <v>2278</v>
      </c>
      <c r="B59" s="67" t="s">
        <v>52</v>
      </c>
      <c r="C59" s="76" t="str">
        <f>VLOOKUP(A59,'Appendix 1 Data'!A:C,3,FALSE)</f>
        <v>Terry Anderson</v>
      </c>
      <c r="D59" s="270">
        <v>-15460</v>
      </c>
      <c r="E59" s="170">
        <f t="shared" si="5"/>
        <v>-15460</v>
      </c>
      <c r="F59" s="71">
        <f t="shared" si="7"/>
        <v>0</v>
      </c>
      <c r="G59" s="221">
        <v>6100</v>
      </c>
      <c r="H59" s="170">
        <v>6100</v>
      </c>
      <c r="I59" s="71">
        <f t="shared" si="0"/>
        <v>0</v>
      </c>
      <c r="J59" s="221">
        <v>0</v>
      </c>
      <c r="K59" s="170">
        <v>0</v>
      </c>
      <c r="L59" s="71">
        <f t="shared" si="8"/>
        <v>0</v>
      </c>
      <c r="M59" s="221">
        <v>0</v>
      </c>
      <c r="N59" s="170">
        <v>0</v>
      </c>
      <c r="O59" s="71">
        <f t="shared" si="2"/>
        <v>0</v>
      </c>
      <c r="P59" s="69">
        <f t="shared" si="6"/>
        <v>-21560</v>
      </c>
      <c r="Q59" s="70">
        <f t="shared" si="3"/>
        <v>-21560</v>
      </c>
      <c r="R59" s="71">
        <f t="shared" si="4"/>
        <v>0</v>
      </c>
      <c r="S59" s="251"/>
    </row>
    <row r="60" spans="1:19" ht="19.5" customHeight="1" x14ac:dyDescent="0.25">
      <c r="A60" s="66">
        <v>2281</v>
      </c>
      <c r="B60" s="67" t="s">
        <v>53</v>
      </c>
      <c r="C60" s="76" t="str">
        <f>VLOOKUP(A60,'Appendix 1 Data'!A:C,3,FALSE)</f>
        <v>Beth Robson</v>
      </c>
      <c r="D60" s="221"/>
      <c r="E60" s="170">
        <f t="shared" si="5"/>
        <v>0</v>
      </c>
      <c r="F60" s="71">
        <f t="shared" si="7"/>
        <v>0</v>
      </c>
      <c r="G60" s="221"/>
      <c r="H60" s="170"/>
      <c r="I60" s="71">
        <f t="shared" si="0"/>
        <v>0</v>
      </c>
      <c r="J60" s="221"/>
      <c r="K60" s="170"/>
      <c r="L60" s="71">
        <f t="shared" si="8"/>
        <v>0</v>
      </c>
      <c r="M60" s="221"/>
      <c r="N60" s="170"/>
      <c r="O60" s="71">
        <f t="shared" si="2"/>
        <v>0</v>
      </c>
      <c r="P60" s="69">
        <f t="shared" si="6"/>
        <v>0</v>
      </c>
      <c r="Q60" s="70">
        <f t="shared" si="3"/>
        <v>0</v>
      </c>
      <c r="R60" s="71">
        <f t="shared" si="4"/>
        <v>0</v>
      </c>
      <c r="S60" s="251"/>
    </row>
    <row r="61" spans="1:19" ht="19.5" customHeight="1" x14ac:dyDescent="0.25">
      <c r="A61" s="66">
        <v>2291</v>
      </c>
      <c r="B61" s="67" t="s">
        <v>54</v>
      </c>
      <c r="C61" s="76" t="str">
        <f>VLOOKUP(A61,'Appendix 1 Data'!A:C,3,FALSE)</f>
        <v>Beth Robson</v>
      </c>
      <c r="D61" s="221">
        <v>62336</v>
      </c>
      <c r="E61" s="170">
        <f t="shared" si="5"/>
        <v>62336</v>
      </c>
      <c r="F61" s="71">
        <f t="shared" si="7"/>
        <v>0</v>
      </c>
      <c r="G61" s="221">
        <v>23949</v>
      </c>
      <c r="H61" s="170">
        <v>19228</v>
      </c>
      <c r="I61" s="71">
        <f t="shared" si="0"/>
        <v>-4721</v>
      </c>
      <c r="J61" s="221">
        <v>0</v>
      </c>
      <c r="K61" s="170">
        <v>0</v>
      </c>
      <c r="L61" s="71">
        <f t="shared" si="8"/>
        <v>0</v>
      </c>
      <c r="M61" s="221">
        <v>0</v>
      </c>
      <c r="N61" s="170">
        <v>0</v>
      </c>
      <c r="O61" s="71">
        <f t="shared" si="2"/>
        <v>0</v>
      </c>
      <c r="P61" s="69">
        <f t="shared" si="6"/>
        <v>38387</v>
      </c>
      <c r="Q61" s="70">
        <f t="shared" si="3"/>
        <v>43108</v>
      </c>
      <c r="R61" s="71">
        <f t="shared" si="4"/>
        <v>4721</v>
      </c>
      <c r="S61" s="251"/>
    </row>
    <row r="62" spans="1:19" ht="19.5" customHeight="1" x14ac:dyDescent="0.25">
      <c r="A62" s="66">
        <v>2293</v>
      </c>
      <c r="B62" s="67" t="s">
        <v>55</v>
      </c>
      <c r="C62" s="76" t="str">
        <f>VLOOKUP(A62,'Appendix 1 Data'!A:C,3,FALSE)</f>
        <v>Beth Robson</v>
      </c>
      <c r="D62" s="221">
        <v>30818</v>
      </c>
      <c r="E62" s="170">
        <f t="shared" si="5"/>
        <v>30818</v>
      </c>
      <c r="F62" s="71">
        <f t="shared" si="7"/>
        <v>0</v>
      </c>
      <c r="G62" s="221">
        <v>754</v>
      </c>
      <c r="H62" s="170">
        <v>754</v>
      </c>
      <c r="I62" s="71">
        <f t="shared" si="0"/>
        <v>0</v>
      </c>
      <c r="J62" s="221">
        <v>0</v>
      </c>
      <c r="K62" s="170">
        <v>0</v>
      </c>
      <c r="L62" s="71">
        <f t="shared" si="8"/>
        <v>0</v>
      </c>
      <c r="M62" s="221">
        <v>4700</v>
      </c>
      <c r="N62" s="170">
        <v>4718</v>
      </c>
      <c r="O62" s="71">
        <f t="shared" si="2"/>
        <v>18</v>
      </c>
      <c r="P62" s="69">
        <f t="shared" si="6"/>
        <v>25364</v>
      </c>
      <c r="Q62" s="70">
        <f t="shared" si="3"/>
        <v>25346</v>
      </c>
      <c r="R62" s="71">
        <f t="shared" si="4"/>
        <v>-18</v>
      </c>
      <c r="S62" s="251"/>
    </row>
    <row r="63" spans="1:19" ht="19.5" customHeight="1" x14ac:dyDescent="0.25">
      <c r="A63" s="66">
        <v>2299</v>
      </c>
      <c r="B63" s="67" t="s">
        <v>56</v>
      </c>
      <c r="C63" s="76" t="str">
        <f>VLOOKUP(A63,'Appendix 1 Data'!A:C,3,FALSE)</f>
        <v>Gaynor Scrafton</v>
      </c>
      <c r="D63" s="270">
        <v>15163</v>
      </c>
      <c r="E63" s="170">
        <f t="shared" si="5"/>
        <v>15163</v>
      </c>
      <c r="F63" s="71">
        <f t="shared" si="7"/>
        <v>0</v>
      </c>
      <c r="G63" s="221">
        <v>463</v>
      </c>
      <c r="H63" s="170">
        <v>463</v>
      </c>
      <c r="I63" s="71">
        <f t="shared" si="0"/>
        <v>0</v>
      </c>
      <c r="J63" s="221">
        <v>0</v>
      </c>
      <c r="K63" s="170">
        <v>0</v>
      </c>
      <c r="L63" s="71">
        <f t="shared" si="8"/>
        <v>0</v>
      </c>
      <c r="M63" s="221">
        <v>17500</v>
      </c>
      <c r="N63" s="170">
        <v>17500</v>
      </c>
      <c r="O63" s="71">
        <f t="shared" si="2"/>
        <v>0</v>
      </c>
      <c r="P63" s="69">
        <f t="shared" si="6"/>
        <v>-2800</v>
      </c>
      <c r="Q63" s="70">
        <f t="shared" si="3"/>
        <v>-2800</v>
      </c>
      <c r="R63" s="71">
        <f t="shared" si="4"/>
        <v>0</v>
      </c>
      <c r="S63" s="251"/>
    </row>
    <row r="64" spans="1:19" ht="19.5" customHeight="1" x14ac:dyDescent="0.25">
      <c r="A64" s="66">
        <v>2323</v>
      </c>
      <c r="B64" s="67" t="s">
        <v>57</v>
      </c>
      <c r="C64" s="76" t="str">
        <f>VLOOKUP(A64,'Appendix 1 Data'!A:C,3,FALSE)</f>
        <v>Ailsa Bennett</v>
      </c>
      <c r="D64" s="221">
        <v>0</v>
      </c>
      <c r="E64" s="170">
        <f t="shared" si="5"/>
        <v>0</v>
      </c>
      <c r="F64" s="71">
        <f t="shared" si="7"/>
        <v>0</v>
      </c>
      <c r="G64" s="221">
        <v>0</v>
      </c>
      <c r="H64" s="170">
        <v>0</v>
      </c>
      <c r="I64" s="71">
        <f t="shared" ref="I64:I122" si="9">H64-G64</f>
        <v>0</v>
      </c>
      <c r="J64" s="221">
        <v>0</v>
      </c>
      <c r="K64" s="170">
        <v>0</v>
      </c>
      <c r="L64" s="71">
        <f t="shared" si="8"/>
        <v>0</v>
      </c>
      <c r="M64" s="221">
        <v>0</v>
      </c>
      <c r="N64" s="170">
        <v>0</v>
      </c>
      <c r="O64" s="71">
        <f t="shared" ref="O64:O122" si="10">N64-M64</f>
        <v>0</v>
      </c>
      <c r="P64" s="69">
        <f t="shared" si="6"/>
        <v>0</v>
      </c>
      <c r="Q64" s="70">
        <f t="shared" si="3"/>
        <v>0</v>
      </c>
      <c r="R64" s="71">
        <f t="shared" ref="R64:R122" si="11">Q64-P64</f>
        <v>0</v>
      </c>
      <c r="S64" s="252"/>
    </row>
    <row r="65" spans="1:19" ht="19.5" customHeight="1" x14ac:dyDescent="0.25">
      <c r="A65" s="66">
        <v>2325</v>
      </c>
      <c r="B65" t="s">
        <v>58</v>
      </c>
      <c r="C65" s="76" t="str">
        <f>VLOOKUP(A65,'Appendix 1 Data'!A:C,3,FALSE)</f>
        <v>Pauline Simpson</v>
      </c>
      <c r="D65" s="221">
        <v>71950</v>
      </c>
      <c r="E65" s="170">
        <f t="shared" si="5"/>
        <v>71950</v>
      </c>
      <c r="F65" s="71">
        <f t="shared" si="7"/>
        <v>0</v>
      </c>
      <c r="G65" s="221">
        <v>16442</v>
      </c>
      <c r="H65" s="170">
        <v>16203</v>
      </c>
      <c r="I65" s="71">
        <f t="shared" si="9"/>
        <v>-239</v>
      </c>
      <c r="J65" s="221">
        <v>0</v>
      </c>
      <c r="K65" s="170">
        <v>0</v>
      </c>
      <c r="L65" s="71">
        <f t="shared" si="8"/>
        <v>0</v>
      </c>
      <c r="M65" s="221">
        <v>41000</v>
      </c>
      <c r="N65" s="170">
        <v>43485</v>
      </c>
      <c r="O65" s="71">
        <f t="shared" si="10"/>
        <v>2485</v>
      </c>
      <c r="P65" s="69">
        <f t="shared" si="6"/>
        <v>14508</v>
      </c>
      <c r="Q65" s="70">
        <f t="shared" si="3"/>
        <v>12262</v>
      </c>
      <c r="R65" s="71">
        <f t="shared" si="11"/>
        <v>-2246</v>
      </c>
      <c r="S65" s="252"/>
    </row>
    <row r="66" spans="1:19" ht="19.5" customHeight="1" x14ac:dyDescent="0.25">
      <c r="A66" s="66">
        <v>2354</v>
      </c>
      <c r="B66" s="67" t="s">
        <v>59</v>
      </c>
      <c r="C66" s="76" t="str">
        <f>VLOOKUP(A66,'Appendix 1 Data'!A:C,3,FALSE)</f>
        <v>Ailsa Bennett</v>
      </c>
      <c r="D66" s="221">
        <v>0</v>
      </c>
      <c r="E66" s="170">
        <f t="shared" si="5"/>
        <v>0</v>
      </c>
      <c r="F66" s="71">
        <f t="shared" si="7"/>
        <v>0</v>
      </c>
      <c r="G66" s="221">
        <v>0</v>
      </c>
      <c r="H66" s="170">
        <v>0</v>
      </c>
      <c r="I66" s="71">
        <f t="shared" si="9"/>
        <v>0</v>
      </c>
      <c r="J66" s="221">
        <v>0</v>
      </c>
      <c r="K66" s="170">
        <v>0</v>
      </c>
      <c r="L66" s="71">
        <f t="shared" si="8"/>
        <v>0</v>
      </c>
      <c r="M66" s="221">
        <v>0</v>
      </c>
      <c r="N66" s="170">
        <v>0</v>
      </c>
      <c r="O66" s="71">
        <f t="shared" si="10"/>
        <v>0</v>
      </c>
      <c r="P66" s="69">
        <f t="shared" si="6"/>
        <v>0</v>
      </c>
      <c r="Q66" s="70">
        <f t="shared" si="3"/>
        <v>0</v>
      </c>
      <c r="R66" s="71">
        <f t="shared" si="11"/>
        <v>0</v>
      </c>
      <c r="S66" s="251"/>
    </row>
    <row r="67" spans="1:19" ht="19.5" customHeight="1" x14ac:dyDescent="0.25">
      <c r="A67" s="240">
        <v>2360</v>
      </c>
      <c r="B67" s="241" t="s">
        <v>60</v>
      </c>
      <c r="C67" s="242" t="str">
        <f>VLOOKUP(A67,'Appendix 1 Data'!A:C,3,FALSE)</f>
        <v>Ailsa Bennett</v>
      </c>
      <c r="D67" s="221"/>
      <c r="E67" s="170">
        <f t="shared" si="5"/>
        <v>0</v>
      </c>
      <c r="F67" s="71">
        <f t="shared" si="7"/>
        <v>0</v>
      </c>
      <c r="G67" s="221"/>
      <c r="H67" s="170"/>
      <c r="I67" s="71">
        <f t="shared" si="9"/>
        <v>0</v>
      </c>
      <c r="J67" s="221"/>
      <c r="K67" s="170"/>
      <c r="L67" s="71">
        <f t="shared" si="8"/>
        <v>0</v>
      </c>
      <c r="M67" s="221"/>
      <c r="N67" s="170"/>
      <c r="O67" s="71">
        <f t="shared" si="10"/>
        <v>0</v>
      </c>
      <c r="P67" s="69">
        <f t="shared" si="6"/>
        <v>0</v>
      </c>
      <c r="Q67" s="70">
        <f t="shared" si="3"/>
        <v>0</v>
      </c>
      <c r="R67" s="71">
        <f t="shared" si="11"/>
        <v>0</v>
      </c>
      <c r="S67" s="251"/>
    </row>
    <row r="68" spans="1:19" ht="19.5" customHeight="1" x14ac:dyDescent="0.25">
      <c r="A68" s="66">
        <v>2370</v>
      </c>
      <c r="B68" s="67" t="s">
        <v>61</v>
      </c>
      <c r="C68" s="76" t="str">
        <f>VLOOKUP(A68,'Appendix 1 Data'!A:C,3,FALSE)</f>
        <v>Ailsa Bennett</v>
      </c>
      <c r="D68" s="221">
        <v>36555</v>
      </c>
      <c r="E68" s="170">
        <f t="shared" si="5"/>
        <v>36555</v>
      </c>
      <c r="F68" s="71">
        <f t="shared" si="7"/>
        <v>0</v>
      </c>
      <c r="G68" s="221">
        <v>6572</v>
      </c>
      <c r="H68" s="170">
        <v>5915</v>
      </c>
      <c r="I68" s="71">
        <f t="shared" si="9"/>
        <v>-657</v>
      </c>
      <c r="J68" s="221">
        <v>0</v>
      </c>
      <c r="K68" s="170">
        <v>0</v>
      </c>
      <c r="L68" s="71">
        <f t="shared" si="8"/>
        <v>0</v>
      </c>
      <c r="M68" s="221">
        <v>20000</v>
      </c>
      <c r="N68" s="170">
        <v>18136</v>
      </c>
      <c r="O68" s="71">
        <f t="shared" si="10"/>
        <v>-1864</v>
      </c>
      <c r="P68" s="69">
        <f t="shared" si="6"/>
        <v>9983</v>
      </c>
      <c r="Q68" s="70">
        <f t="shared" si="3"/>
        <v>12504</v>
      </c>
      <c r="R68" s="71">
        <f t="shared" si="11"/>
        <v>2521</v>
      </c>
      <c r="S68" s="252" t="s">
        <v>502</v>
      </c>
    </row>
    <row r="69" spans="1:19" ht="19.5" customHeight="1" x14ac:dyDescent="0.25">
      <c r="A69" s="66">
        <v>2372</v>
      </c>
      <c r="B69" s="67" t="s">
        <v>62</v>
      </c>
      <c r="C69" s="76" t="str">
        <f>VLOOKUP(A69,'Appendix 1 Data'!A:C,3,FALSE)</f>
        <v>Terry Anderson</v>
      </c>
      <c r="D69" s="270">
        <v>37442</v>
      </c>
      <c r="E69" s="170">
        <f t="shared" si="5"/>
        <v>37442</v>
      </c>
      <c r="F69" s="71">
        <f t="shared" si="7"/>
        <v>0</v>
      </c>
      <c r="G69" s="221">
        <v>6274</v>
      </c>
      <c r="H69" s="170">
        <v>6273</v>
      </c>
      <c r="I69" s="71">
        <f t="shared" si="9"/>
        <v>-1</v>
      </c>
      <c r="J69" s="221">
        <v>0</v>
      </c>
      <c r="K69" s="170">
        <v>0</v>
      </c>
      <c r="L69" s="71">
        <f t="shared" si="8"/>
        <v>0</v>
      </c>
      <c r="M69" s="221">
        <v>5500</v>
      </c>
      <c r="N69" s="170">
        <v>8817</v>
      </c>
      <c r="O69" s="71">
        <f t="shared" si="10"/>
        <v>3317</v>
      </c>
      <c r="P69" s="69">
        <f t="shared" si="6"/>
        <v>25668</v>
      </c>
      <c r="Q69" s="70">
        <f t="shared" si="3"/>
        <v>22352</v>
      </c>
      <c r="R69" s="71">
        <f t="shared" si="11"/>
        <v>-3316</v>
      </c>
      <c r="S69" s="252"/>
    </row>
    <row r="70" spans="1:19" ht="31.5" customHeight="1" x14ac:dyDescent="0.25">
      <c r="A70" s="66">
        <v>2397</v>
      </c>
      <c r="B70" s="67" t="s">
        <v>63</v>
      </c>
      <c r="C70" s="76" t="str">
        <f>VLOOKUP(A70,'Appendix 1 Data'!A:C,3,FALSE)</f>
        <v>Pauline Simpson</v>
      </c>
      <c r="D70" s="221">
        <v>166364</v>
      </c>
      <c r="E70" s="170">
        <f t="shared" si="5"/>
        <v>166364</v>
      </c>
      <c r="F70" s="71">
        <f t="shared" si="7"/>
        <v>0</v>
      </c>
      <c r="G70" s="221">
        <v>12890</v>
      </c>
      <c r="H70" s="170">
        <v>12890</v>
      </c>
      <c r="I70" s="71">
        <f t="shared" si="9"/>
        <v>0</v>
      </c>
      <c r="J70" s="221">
        <v>0</v>
      </c>
      <c r="K70" s="170">
        <v>0</v>
      </c>
      <c r="L70" s="71">
        <f t="shared" si="8"/>
        <v>0</v>
      </c>
      <c r="M70" s="221">
        <v>64371</v>
      </c>
      <c r="N70" s="170">
        <v>18871</v>
      </c>
      <c r="O70" s="71">
        <f t="shared" si="10"/>
        <v>-45500</v>
      </c>
      <c r="P70" s="69">
        <f t="shared" si="6"/>
        <v>89103</v>
      </c>
      <c r="Q70" s="70">
        <f t="shared" ref="Q70:Q128" si="12">E70-H70-N70-K70</f>
        <v>134603</v>
      </c>
      <c r="R70" s="71">
        <f t="shared" si="11"/>
        <v>45500</v>
      </c>
      <c r="S70" s="253" t="s">
        <v>487</v>
      </c>
    </row>
    <row r="71" spans="1:19" ht="19.5" customHeight="1" x14ac:dyDescent="0.3">
      <c r="A71" s="66">
        <v>2398</v>
      </c>
      <c r="B71" s="189" t="s">
        <v>374</v>
      </c>
      <c r="C71" s="76" t="e">
        <f>VLOOKUP(A71,'Appendix 1 Data'!A:C,3,FALSE)</f>
        <v>#N/A</v>
      </c>
      <c r="D71" s="221"/>
      <c r="E71" s="170">
        <f t="shared" ref="E71:E128" si="13">D71</f>
        <v>0</v>
      </c>
      <c r="F71" s="71">
        <f t="shared" ref="F71:F128" si="14">E71-D71</f>
        <v>0</v>
      </c>
      <c r="G71" s="221"/>
      <c r="H71" s="170"/>
      <c r="I71" s="71">
        <f t="shared" si="9"/>
        <v>0</v>
      </c>
      <c r="J71" s="221"/>
      <c r="K71" s="170"/>
      <c r="L71" s="71">
        <f t="shared" si="8"/>
        <v>0</v>
      </c>
      <c r="M71" s="221"/>
      <c r="N71" s="170"/>
      <c r="O71" s="71">
        <f t="shared" si="10"/>
        <v>0</v>
      </c>
      <c r="P71" s="69">
        <f t="shared" ref="P71:P128" si="15">D71-G71-M71-J71</f>
        <v>0</v>
      </c>
      <c r="Q71" s="70">
        <f t="shared" si="12"/>
        <v>0</v>
      </c>
      <c r="R71" s="71">
        <f t="shared" si="11"/>
        <v>0</v>
      </c>
      <c r="S71" s="252"/>
    </row>
    <row r="72" spans="1:19" ht="19.5" customHeight="1" x14ac:dyDescent="0.3">
      <c r="A72" s="66">
        <v>2405</v>
      </c>
      <c r="B72" s="189" t="s">
        <v>374</v>
      </c>
      <c r="C72" s="76" t="e">
        <f>VLOOKUP(A72,'Appendix 1 Data'!A:C,3,FALSE)</f>
        <v>#N/A</v>
      </c>
      <c r="D72" s="221"/>
      <c r="E72" s="170">
        <f t="shared" si="13"/>
        <v>0</v>
      </c>
      <c r="F72" s="71">
        <f t="shared" si="14"/>
        <v>0</v>
      </c>
      <c r="G72" s="221"/>
      <c r="H72" s="170"/>
      <c r="I72" s="71">
        <f t="shared" si="9"/>
        <v>0</v>
      </c>
      <c r="J72" s="221"/>
      <c r="K72" s="170"/>
      <c r="L72" s="71">
        <f t="shared" ref="L72:L128" si="16">K72-J72</f>
        <v>0</v>
      </c>
      <c r="M72" s="221"/>
      <c r="N72" s="170"/>
      <c r="O72" s="71">
        <f t="shared" si="10"/>
        <v>0</v>
      </c>
      <c r="P72" s="69">
        <f t="shared" si="15"/>
        <v>0</v>
      </c>
      <c r="Q72" s="70">
        <f t="shared" si="12"/>
        <v>0</v>
      </c>
      <c r="R72" s="71">
        <f t="shared" si="11"/>
        <v>0</v>
      </c>
      <c r="S72" s="252"/>
    </row>
    <row r="73" spans="1:19" ht="19.5" customHeight="1" x14ac:dyDescent="0.25">
      <c r="A73" s="66">
        <v>2407</v>
      </c>
      <c r="B73" s="67" t="s">
        <v>64</v>
      </c>
      <c r="C73" s="76" t="str">
        <f>VLOOKUP(A73,'Appendix 1 Data'!A:C,3,FALSE)</f>
        <v>Pauline Simpson</v>
      </c>
      <c r="D73" s="221">
        <v>25477</v>
      </c>
      <c r="E73" s="170">
        <f t="shared" si="13"/>
        <v>25477</v>
      </c>
      <c r="F73" s="71">
        <f t="shared" si="14"/>
        <v>0</v>
      </c>
      <c r="G73" s="221">
        <v>0</v>
      </c>
      <c r="H73" s="170">
        <v>0</v>
      </c>
      <c r="I73" s="71">
        <f t="shared" si="9"/>
        <v>0</v>
      </c>
      <c r="J73" s="221">
        <v>0</v>
      </c>
      <c r="K73" s="170">
        <v>0</v>
      </c>
      <c r="L73" s="71">
        <f t="shared" si="16"/>
        <v>0</v>
      </c>
      <c r="M73" s="221">
        <v>0</v>
      </c>
      <c r="N73" s="170">
        <v>0</v>
      </c>
      <c r="O73" s="71">
        <f t="shared" si="10"/>
        <v>0</v>
      </c>
      <c r="P73" s="69">
        <f t="shared" si="15"/>
        <v>25477</v>
      </c>
      <c r="Q73" s="70">
        <f t="shared" si="12"/>
        <v>25477</v>
      </c>
      <c r="R73" s="71">
        <f t="shared" si="11"/>
        <v>0</v>
      </c>
      <c r="S73" s="252"/>
    </row>
    <row r="74" spans="1:19" ht="15.75" customHeight="1" x14ac:dyDescent="0.25">
      <c r="A74" s="66">
        <v>2415</v>
      </c>
      <c r="B74" s="67" t="s">
        <v>65</v>
      </c>
      <c r="C74" s="76" t="str">
        <f>VLOOKUP(A74,'Appendix 1 Data'!A:C,3,FALSE)</f>
        <v>Pauline Simpson</v>
      </c>
      <c r="D74" s="221">
        <v>72722</v>
      </c>
      <c r="E74" s="170">
        <f t="shared" si="13"/>
        <v>72722</v>
      </c>
      <c r="F74" s="71">
        <f t="shared" si="14"/>
        <v>0</v>
      </c>
      <c r="G74" s="221">
        <v>9587</v>
      </c>
      <c r="H74" s="170">
        <v>6566</v>
      </c>
      <c r="I74" s="71">
        <f t="shared" si="9"/>
        <v>-3021</v>
      </c>
      <c r="J74" s="221">
        <v>0</v>
      </c>
      <c r="K74" s="170">
        <v>0</v>
      </c>
      <c r="L74" s="71">
        <f t="shared" si="16"/>
        <v>0</v>
      </c>
      <c r="M74" s="221">
        <v>0</v>
      </c>
      <c r="N74" s="170">
        <v>0</v>
      </c>
      <c r="O74" s="71">
        <f t="shared" si="10"/>
        <v>0</v>
      </c>
      <c r="P74" s="69">
        <f t="shared" si="15"/>
        <v>63135</v>
      </c>
      <c r="Q74" s="70">
        <f t="shared" si="12"/>
        <v>66156</v>
      </c>
      <c r="R74" s="71">
        <f t="shared" si="11"/>
        <v>3021</v>
      </c>
      <c r="S74" s="253" t="s">
        <v>489</v>
      </c>
    </row>
    <row r="75" spans="1:19" ht="19.5" customHeight="1" x14ac:dyDescent="0.3">
      <c r="A75" s="66">
        <v>2417</v>
      </c>
      <c r="B75" s="189" t="s">
        <v>374</v>
      </c>
      <c r="C75" s="76" t="e">
        <f>VLOOKUP(A75,'Appendix 1 Data'!A:C,3,FALSE)</f>
        <v>#N/A</v>
      </c>
      <c r="D75" s="221"/>
      <c r="E75" s="170">
        <f t="shared" si="13"/>
        <v>0</v>
      </c>
      <c r="F75" s="71">
        <f t="shared" si="14"/>
        <v>0</v>
      </c>
      <c r="G75" s="221"/>
      <c r="H75" s="170"/>
      <c r="I75" s="71">
        <f t="shared" si="9"/>
        <v>0</v>
      </c>
      <c r="J75" s="221"/>
      <c r="K75" s="170"/>
      <c r="L75" s="71">
        <f t="shared" si="16"/>
        <v>0</v>
      </c>
      <c r="M75" s="221"/>
      <c r="N75" s="170"/>
      <c r="O75" s="71">
        <f t="shared" si="10"/>
        <v>0</v>
      </c>
      <c r="P75" s="69">
        <f t="shared" si="15"/>
        <v>0</v>
      </c>
      <c r="Q75" s="70">
        <f t="shared" si="12"/>
        <v>0</v>
      </c>
      <c r="R75" s="71">
        <f t="shared" si="11"/>
        <v>0</v>
      </c>
      <c r="S75" s="252"/>
    </row>
    <row r="76" spans="1:19" ht="19.5" customHeight="1" x14ac:dyDescent="0.25">
      <c r="A76" s="66">
        <v>2525</v>
      </c>
      <c r="B76" s="67" t="s">
        <v>66</v>
      </c>
      <c r="C76" s="76" t="str">
        <f>VLOOKUP(A76,'Appendix 1 Data'!A:C,3,FALSE)</f>
        <v>Beth Robson</v>
      </c>
      <c r="D76" s="221">
        <v>-19462</v>
      </c>
      <c r="E76" s="170">
        <f t="shared" si="13"/>
        <v>-19462</v>
      </c>
      <c r="F76" s="71">
        <f t="shared" si="14"/>
        <v>0</v>
      </c>
      <c r="G76" s="221">
        <v>1737</v>
      </c>
      <c r="H76" s="170">
        <v>1740</v>
      </c>
      <c r="I76" s="71">
        <f t="shared" si="9"/>
        <v>3</v>
      </c>
      <c r="J76" s="221">
        <v>0</v>
      </c>
      <c r="K76" s="170">
        <v>0</v>
      </c>
      <c r="L76" s="71">
        <f t="shared" si="16"/>
        <v>0</v>
      </c>
      <c r="M76" s="221">
        <v>0</v>
      </c>
      <c r="N76" s="170">
        <v>0</v>
      </c>
      <c r="O76" s="71">
        <f t="shared" si="10"/>
        <v>0</v>
      </c>
      <c r="P76" s="69">
        <f t="shared" si="15"/>
        <v>-21199</v>
      </c>
      <c r="Q76" s="70">
        <f t="shared" si="12"/>
        <v>-21202</v>
      </c>
      <c r="R76" s="71">
        <f t="shared" si="11"/>
        <v>-3</v>
      </c>
      <c r="S76" s="251"/>
    </row>
    <row r="77" spans="1:19" ht="19.5" customHeight="1" x14ac:dyDescent="0.25">
      <c r="A77" s="66">
        <v>2526</v>
      </c>
      <c r="B77" s="67" t="s">
        <v>67</v>
      </c>
      <c r="C77" s="76" t="str">
        <f>VLOOKUP(A77,'Appendix 1 Data'!A:C,3,FALSE)</f>
        <v>Pauline Simpson</v>
      </c>
      <c r="D77" s="221">
        <v>-15753</v>
      </c>
      <c r="E77" s="170">
        <f t="shared" si="13"/>
        <v>-15753</v>
      </c>
      <c r="F77" s="71">
        <f t="shared" si="14"/>
        <v>0</v>
      </c>
      <c r="G77" s="221">
        <v>13495</v>
      </c>
      <c r="H77" s="170">
        <v>13495</v>
      </c>
      <c r="I77" s="71">
        <f t="shared" si="9"/>
        <v>0</v>
      </c>
      <c r="J77" s="221">
        <v>0</v>
      </c>
      <c r="K77" s="170">
        <v>0</v>
      </c>
      <c r="L77" s="71">
        <f t="shared" si="16"/>
        <v>0</v>
      </c>
      <c r="M77" s="221">
        <v>0</v>
      </c>
      <c r="N77" s="170">
        <v>0</v>
      </c>
      <c r="O77" s="71">
        <f t="shared" si="10"/>
        <v>0</v>
      </c>
      <c r="P77" s="69">
        <f t="shared" si="15"/>
        <v>-29248</v>
      </c>
      <c r="Q77" s="70">
        <f t="shared" si="12"/>
        <v>-29248</v>
      </c>
      <c r="R77" s="71">
        <f t="shared" si="11"/>
        <v>0</v>
      </c>
      <c r="S77" s="251"/>
    </row>
    <row r="78" spans="1:19" ht="19.5" customHeight="1" x14ac:dyDescent="0.25">
      <c r="A78" s="66">
        <v>2527</v>
      </c>
      <c r="B78" s="67" t="s">
        <v>194</v>
      </c>
      <c r="C78" s="76" t="str">
        <f>VLOOKUP(A78,'Appendix 1 Data'!A:C,3,FALSE)</f>
        <v>Terry Anderson</v>
      </c>
      <c r="D78" s="270">
        <v>123547</v>
      </c>
      <c r="E78" s="170">
        <f t="shared" si="13"/>
        <v>123547</v>
      </c>
      <c r="F78" s="71">
        <f t="shared" si="14"/>
        <v>0</v>
      </c>
      <c r="G78" s="221">
        <v>18120</v>
      </c>
      <c r="H78" s="170">
        <v>18194</v>
      </c>
      <c r="I78" s="71">
        <f t="shared" si="9"/>
        <v>74</v>
      </c>
      <c r="J78" s="221">
        <v>0</v>
      </c>
      <c r="K78" s="170">
        <v>0</v>
      </c>
      <c r="L78" s="71">
        <f t="shared" si="16"/>
        <v>0</v>
      </c>
      <c r="M78" s="221">
        <v>11702</v>
      </c>
      <c r="N78" s="170">
        <v>11569</v>
      </c>
      <c r="O78" s="71">
        <f t="shared" si="10"/>
        <v>-133</v>
      </c>
      <c r="P78" s="69">
        <f t="shared" si="15"/>
        <v>93725</v>
      </c>
      <c r="Q78" s="70">
        <f t="shared" si="12"/>
        <v>93784</v>
      </c>
      <c r="R78" s="71">
        <f t="shared" si="11"/>
        <v>59</v>
      </c>
      <c r="S78" s="251"/>
    </row>
    <row r="79" spans="1:19" ht="35.25" customHeight="1" x14ac:dyDescent="0.25">
      <c r="A79" s="66">
        <v>2529</v>
      </c>
      <c r="B79" s="198" t="s">
        <v>195</v>
      </c>
      <c r="C79" s="76" t="str">
        <f>VLOOKUP(A79,'Appendix 1 Data'!A:C,3,FALSE)</f>
        <v>Terry Anderson</v>
      </c>
      <c r="D79" s="270">
        <v>368096</v>
      </c>
      <c r="E79" s="170">
        <f t="shared" si="13"/>
        <v>368096</v>
      </c>
      <c r="F79" s="71">
        <f t="shared" si="14"/>
        <v>0</v>
      </c>
      <c r="G79" s="221">
        <v>39975</v>
      </c>
      <c r="H79" s="170">
        <v>39540</v>
      </c>
      <c r="I79" s="71">
        <f t="shared" si="9"/>
        <v>-435</v>
      </c>
      <c r="J79" s="221">
        <v>0</v>
      </c>
      <c r="K79" s="170">
        <v>0</v>
      </c>
      <c r="L79" s="71">
        <f t="shared" si="16"/>
        <v>0</v>
      </c>
      <c r="M79" s="221">
        <v>221051</v>
      </c>
      <c r="N79" s="170">
        <v>40727</v>
      </c>
      <c r="O79" s="71">
        <f t="shared" si="10"/>
        <v>-180324</v>
      </c>
      <c r="P79" s="69">
        <f t="shared" si="15"/>
        <v>107070</v>
      </c>
      <c r="Q79" s="70">
        <f t="shared" si="12"/>
        <v>287829</v>
      </c>
      <c r="R79" s="71">
        <f t="shared" si="11"/>
        <v>180759</v>
      </c>
      <c r="S79" s="252" t="s">
        <v>512</v>
      </c>
    </row>
    <row r="80" spans="1:19" ht="27" customHeight="1" x14ac:dyDescent="0.25">
      <c r="A80" s="66">
        <v>2530</v>
      </c>
      <c r="B80" s="67" t="s">
        <v>196</v>
      </c>
      <c r="C80" s="76" t="str">
        <f>VLOOKUP(A80,'Appendix 1 Data'!A:C,3,FALSE)</f>
        <v>Terry Anderson</v>
      </c>
      <c r="D80" s="270">
        <v>18344</v>
      </c>
      <c r="E80" s="170">
        <f t="shared" si="13"/>
        <v>18344</v>
      </c>
      <c r="F80" s="71">
        <f t="shared" si="14"/>
        <v>0</v>
      </c>
      <c r="G80" s="221">
        <v>2269</v>
      </c>
      <c r="H80" s="170">
        <v>2269</v>
      </c>
      <c r="I80" s="71">
        <f t="shared" si="9"/>
        <v>0</v>
      </c>
      <c r="J80" s="221">
        <v>0</v>
      </c>
      <c r="K80" s="170">
        <v>0</v>
      </c>
      <c r="L80" s="71">
        <f t="shared" si="16"/>
        <v>0</v>
      </c>
      <c r="M80" s="221">
        <v>16075</v>
      </c>
      <c r="N80" s="170">
        <v>0</v>
      </c>
      <c r="O80" s="71">
        <f t="shared" si="10"/>
        <v>-16075</v>
      </c>
      <c r="P80" s="69">
        <f t="shared" si="15"/>
        <v>0</v>
      </c>
      <c r="Q80" s="70">
        <f t="shared" si="12"/>
        <v>16075</v>
      </c>
      <c r="R80" s="71">
        <f t="shared" si="11"/>
        <v>16075</v>
      </c>
      <c r="S80" s="251" t="s">
        <v>514</v>
      </c>
    </row>
    <row r="81" spans="1:19" ht="19.5" customHeight="1" x14ac:dyDescent="0.25">
      <c r="A81" s="66">
        <v>2531</v>
      </c>
      <c r="B81" s="67" t="s">
        <v>68</v>
      </c>
      <c r="C81" s="76" t="str">
        <f>VLOOKUP(A81,'Appendix 1 Data'!A:C,3,FALSE)</f>
        <v>Beth Robson</v>
      </c>
      <c r="D81" s="221">
        <v>30661</v>
      </c>
      <c r="E81" s="170">
        <f t="shared" si="13"/>
        <v>30661</v>
      </c>
      <c r="F81" s="71">
        <f t="shared" si="14"/>
        <v>0</v>
      </c>
      <c r="G81" s="221">
        <v>0</v>
      </c>
      <c r="H81" s="170">
        <v>0</v>
      </c>
      <c r="I81" s="71">
        <f t="shared" si="9"/>
        <v>0</v>
      </c>
      <c r="J81" s="221">
        <v>0</v>
      </c>
      <c r="K81" s="170">
        <v>0</v>
      </c>
      <c r="L81" s="71">
        <f t="shared" si="16"/>
        <v>0</v>
      </c>
      <c r="M81" s="221">
        <v>0</v>
      </c>
      <c r="N81" s="170">
        <v>0</v>
      </c>
      <c r="O81" s="71">
        <f t="shared" si="10"/>
        <v>0</v>
      </c>
      <c r="P81" s="69">
        <f t="shared" si="15"/>
        <v>30661</v>
      </c>
      <c r="Q81" s="70">
        <f t="shared" si="12"/>
        <v>30661</v>
      </c>
      <c r="R81" s="71">
        <f t="shared" si="11"/>
        <v>0</v>
      </c>
      <c r="S81" s="251"/>
    </row>
    <row r="82" spans="1:19" ht="19.5" customHeight="1" x14ac:dyDescent="0.25">
      <c r="A82" s="66">
        <v>3001</v>
      </c>
      <c r="B82" s="67" t="s">
        <v>69</v>
      </c>
      <c r="C82" s="233" t="str">
        <f>VLOOKUP(A82,'Appendix 1 Data'!A:C,3,FALSE)</f>
        <v>Ailsa Bennett</v>
      </c>
      <c r="D82" s="221"/>
      <c r="E82" s="170">
        <f t="shared" si="13"/>
        <v>0</v>
      </c>
      <c r="F82" s="71">
        <f t="shared" si="14"/>
        <v>0</v>
      </c>
      <c r="G82" s="221"/>
      <c r="H82" s="170"/>
      <c r="I82" s="71">
        <f t="shared" si="9"/>
        <v>0</v>
      </c>
      <c r="J82" s="221"/>
      <c r="K82" s="170"/>
      <c r="L82" s="71">
        <f t="shared" si="16"/>
        <v>0</v>
      </c>
      <c r="M82" s="221"/>
      <c r="N82" s="170"/>
      <c r="O82" s="71">
        <f t="shared" si="10"/>
        <v>0</v>
      </c>
      <c r="P82" s="69">
        <f t="shared" si="15"/>
        <v>0</v>
      </c>
      <c r="Q82" s="70">
        <f t="shared" si="12"/>
        <v>0</v>
      </c>
      <c r="R82" s="71">
        <f t="shared" si="11"/>
        <v>0</v>
      </c>
      <c r="S82" s="251"/>
    </row>
    <row r="83" spans="1:19" ht="19.5" customHeight="1" x14ac:dyDescent="0.25">
      <c r="A83" s="66">
        <v>3046</v>
      </c>
      <c r="B83" s="67" t="s">
        <v>70</v>
      </c>
      <c r="C83" s="76" t="str">
        <f>VLOOKUP(A83,'Appendix 1 Data'!A:C,3,FALSE)</f>
        <v>Terry Anderson</v>
      </c>
      <c r="D83" s="270">
        <v>12990</v>
      </c>
      <c r="E83" s="170">
        <f t="shared" si="13"/>
        <v>12990</v>
      </c>
      <c r="F83" s="71">
        <f t="shared" si="14"/>
        <v>0</v>
      </c>
      <c r="G83" s="221">
        <v>2759</v>
      </c>
      <c r="H83" s="170">
        <v>2759</v>
      </c>
      <c r="I83" s="71">
        <f t="shared" si="9"/>
        <v>0</v>
      </c>
      <c r="J83" s="221">
        <v>0</v>
      </c>
      <c r="K83" s="170">
        <v>0</v>
      </c>
      <c r="L83" s="71">
        <f t="shared" si="16"/>
        <v>0</v>
      </c>
      <c r="M83" s="221">
        <v>10231</v>
      </c>
      <c r="N83" s="170">
        <v>10809</v>
      </c>
      <c r="O83" s="71">
        <f t="shared" si="10"/>
        <v>578</v>
      </c>
      <c r="P83" s="69">
        <f t="shared" si="15"/>
        <v>0</v>
      </c>
      <c r="Q83" s="70">
        <f t="shared" si="12"/>
        <v>-578</v>
      </c>
      <c r="R83" s="71">
        <f t="shared" si="11"/>
        <v>-578</v>
      </c>
      <c r="S83" s="251"/>
    </row>
    <row r="84" spans="1:19" ht="19.5" customHeight="1" x14ac:dyDescent="0.25">
      <c r="A84" s="66">
        <v>3065</v>
      </c>
      <c r="B84" s="67" t="s">
        <v>71</v>
      </c>
      <c r="C84" s="76" t="str">
        <f>VLOOKUP(A84,'Appendix 1 Data'!A:C,3,FALSE)</f>
        <v>Gaynor Scrafton</v>
      </c>
      <c r="D84" s="270">
        <v>16399</v>
      </c>
      <c r="E84" s="170">
        <f t="shared" si="13"/>
        <v>16399</v>
      </c>
      <c r="F84" s="71">
        <f t="shared" si="14"/>
        <v>0</v>
      </c>
      <c r="G84" s="221">
        <v>511</v>
      </c>
      <c r="H84" s="170">
        <v>511</v>
      </c>
      <c r="I84" s="71">
        <f t="shared" si="9"/>
        <v>0</v>
      </c>
      <c r="J84" s="221">
        <v>0</v>
      </c>
      <c r="K84" s="170">
        <v>0</v>
      </c>
      <c r="L84" s="71">
        <f t="shared" si="16"/>
        <v>0</v>
      </c>
      <c r="M84" s="221">
        <v>0</v>
      </c>
      <c r="N84" s="170">
        <v>0</v>
      </c>
      <c r="O84" s="71">
        <f t="shared" si="10"/>
        <v>0</v>
      </c>
      <c r="P84" s="69">
        <f t="shared" si="15"/>
        <v>15888</v>
      </c>
      <c r="Q84" s="70">
        <f t="shared" si="12"/>
        <v>15888</v>
      </c>
      <c r="R84" s="71">
        <f t="shared" si="11"/>
        <v>0</v>
      </c>
      <c r="S84" s="252"/>
    </row>
    <row r="85" spans="1:19" ht="19.5" customHeight="1" x14ac:dyDescent="0.25">
      <c r="A85" s="66">
        <v>3095</v>
      </c>
      <c r="B85" s="67" t="s">
        <v>72</v>
      </c>
      <c r="C85" s="76" t="str">
        <f>VLOOKUP(A85,'Appendix 1 Data'!A:C,3,FALSE)</f>
        <v>Beth Robson</v>
      </c>
      <c r="D85" s="221">
        <v>35188</v>
      </c>
      <c r="E85" s="170">
        <f t="shared" si="13"/>
        <v>35188</v>
      </c>
      <c r="F85" s="71">
        <f t="shared" si="14"/>
        <v>0</v>
      </c>
      <c r="G85" s="221">
        <v>8872</v>
      </c>
      <c r="H85" s="170">
        <v>8475</v>
      </c>
      <c r="I85" s="71">
        <f t="shared" si="9"/>
        <v>-397</v>
      </c>
      <c r="J85" s="221">
        <v>0</v>
      </c>
      <c r="K85" s="170">
        <v>0</v>
      </c>
      <c r="L85" s="71">
        <f t="shared" si="16"/>
        <v>0</v>
      </c>
      <c r="M85" s="221">
        <v>4708</v>
      </c>
      <c r="N85" s="170">
        <v>4728</v>
      </c>
      <c r="O85" s="71">
        <f t="shared" si="10"/>
        <v>20</v>
      </c>
      <c r="P85" s="69">
        <f t="shared" si="15"/>
        <v>21608</v>
      </c>
      <c r="Q85" s="70">
        <f t="shared" si="12"/>
        <v>21985</v>
      </c>
      <c r="R85" s="71">
        <f t="shared" si="11"/>
        <v>377</v>
      </c>
      <c r="S85" s="251"/>
    </row>
    <row r="86" spans="1:19" ht="19.5" customHeight="1" x14ac:dyDescent="0.25">
      <c r="A86" s="66">
        <v>3129</v>
      </c>
      <c r="B86" s="67" t="s">
        <v>73</v>
      </c>
      <c r="C86" s="76" t="str">
        <f>VLOOKUP(A86,'Appendix 1 Data'!A:C,3,FALSE)</f>
        <v>Michelle Denham</v>
      </c>
      <c r="D86" s="221"/>
      <c r="E86" s="170">
        <f t="shared" si="13"/>
        <v>0</v>
      </c>
      <c r="F86" s="71">
        <f t="shared" si="14"/>
        <v>0</v>
      </c>
      <c r="G86" s="221"/>
      <c r="H86" s="170"/>
      <c r="I86" s="71">
        <f t="shared" si="9"/>
        <v>0</v>
      </c>
      <c r="J86" s="221"/>
      <c r="K86" s="170"/>
      <c r="L86" s="71">
        <f t="shared" si="16"/>
        <v>0</v>
      </c>
      <c r="M86" s="221"/>
      <c r="N86" s="170"/>
      <c r="O86" s="71">
        <f t="shared" si="10"/>
        <v>0</v>
      </c>
      <c r="P86" s="69">
        <f t="shared" si="15"/>
        <v>0</v>
      </c>
      <c r="Q86" s="70">
        <f t="shared" si="12"/>
        <v>0</v>
      </c>
      <c r="R86" s="71">
        <f t="shared" si="11"/>
        <v>0</v>
      </c>
      <c r="S86" s="251"/>
    </row>
    <row r="87" spans="1:19" ht="19.5" customHeight="1" x14ac:dyDescent="0.25">
      <c r="A87" s="66">
        <v>3133</v>
      </c>
      <c r="B87" s="67" t="s">
        <v>74</v>
      </c>
      <c r="C87" s="76" t="str">
        <f>VLOOKUP(A87,'Appendix 1 Data'!A:C,3,FALSE)</f>
        <v>Pauline Simpson</v>
      </c>
      <c r="D87" s="221">
        <v>8597</v>
      </c>
      <c r="E87" s="170">
        <f t="shared" si="13"/>
        <v>8597</v>
      </c>
      <c r="F87" s="71">
        <f t="shared" si="14"/>
        <v>0</v>
      </c>
      <c r="G87" s="221">
        <v>4352</v>
      </c>
      <c r="H87" s="170">
        <v>4352</v>
      </c>
      <c r="I87" s="71">
        <f t="shared" si="9"/>
        <v>0</v>
      </c>
      <c r="J87" s="221">
        <v>0</v>
      </c>
      <c r="K87" s="170">
        <v>0</v>
      </c>
      <c r="L87" s="71">
        <f t="shared" si="16"/>
        <v>0</v>
      </c>
      <c r="M87" s="221">
        <v>0</v>
      </c>
      <c r="N87" s="170">
        <v>0</v>
      </c>
      <c r="O87" s="71">
        <f t="shared" si="10"/>
        <v>0</v>
      </c>
      <c r="P87" s="69">
        <f t="shared" si="15"/>
        <v>4245</v>
      </c>
      <c r="Q87" s="70">
        <f t="shared" si="12"/>
        <v>4245</v>
      </c>
      <c r="R87" s="71">
        <f t="shared" si="11"/>
        <v>0</v>
      </c>
      <c r="S87" s="251"/>
    </row>
    <row r="88" spans="1:19" ht="19.5" customHeight="1" x14ac:dyDescent="0.25">
      <c r="A88" s="66">
        <v>3135</v>
      </c>
      <c r="B88" s="67" t="s">
        <v>75</v>
      </c>
      <c r="C88" s="76" t="str">
        <f>VLOOKUP(A88,'Appendix 1 Data'!A:C,3,FALSE)</f>
        <v>Michelle Denham</v>
      </c>
      <c r="D88" s="221"/>
      <c r="E88" s="170">
        <f t="shared" si="13"/>
        <v>0</v>
      </c>
      <c r="F88" s="71">
        <f t="shared" si="14"/>
        <v>0</v>
      </c>
      <c r="G88" s="221"/>
      <c r="H88" s="170"/>
      <c r="I88" s="71">
        <f t="shared" si="9"/>
        <v>0</v>
      </c>
      <c r="J88" s="221"/>
      <c r="K88" s="170"/>
      <c r="L88" s="71">
        <f t="shared" si="16"/>
        <v>0</v>
      </c>
      <c r="M88" s="221"/>
      <c r="N88" s="170"/>
      <c r="O88" s="71">
        <f t="shared" si="10"/>
        <v>0</v>
      </c>
      <c r="P88" s="69">
        <f t="shared" si="15"/>
        <v>0</v>
      </c>
      <c r="Q88" s="70">
        <f t="shared" si="12"/>
        <v>0</v>
      </c>
      <c r="R88" s="71">
        <f t="shared" si="11"/>
        <v>0</v>
      </c>
      <c r="S88" s="251"/>
    </row>
    <row r="89" spans="1:19" ht="19.5" customHeight="1" x14ac:dyDescent="0.25">
      <c r="A89" s="66">
        <v>3173</v>
      </c>
      <c r="B89" s="67" t="s">
        <v>76</v>
      </c>
      <c r="C89" s="76" t="str">
        <f>VLOOKUP(A89,'Appendix 1 Data'!A:C,3,FALSE)</f>
        <v>Beth Robson</v>
      </c>
      <c r="D89" s="221">
        <v>9338</v>
      </c>
      <c r="E89" s="170">
        <f t="shared" si="13"/>
        <v>9338</v>
      </c>
      <c r="F89" s="71">
        <f t="shared" si="14"/>
        <v>0</v>
      </c>
      <c r="G89" s="221">
        <v>2638</v>
      </c>
      <c r="H89" s="170">
        <v>2638</v>
      </c>
      <c r="I89" s="71">
        <f t="shared" si="9"/>
        <v>0</v>
      </c>
      <c r="J89" s="221">
        <v>0</v>
      </c>
      <c r="K89" s="170">
        <v>0</v>
      </c>
      <c r="L89" s="71">
        <f t="shared" si="16"/>
        <v>0</v>
      </c>
      <c r="M89" s="221">
        <v>0</v>
      </c>
      <c r="N89" s="170">
        <v>0</v>
      </c>
      <c r="O89" s="71">
        <f t="shared" si="10"/>
        <v>0</v>
      </c>
      <c r="P89" s="69">
        <f t="shared" si="15"/>
        <v>6700</v>
      </c>
      <c r="Q89" s="70">
        <f t="shared" si="12"/>
        <v>6700</v>
      </c>
      <c r="R89" s="71">
        <f t="shared" si="11"/>
        <v>0</v>
      </c>
      <c r="S89" s="251"/>
    </row>
    <row r="90" spans="1:19" ht="19.5" customHeight="1" x14ac:dyDescent="0.25">
      <c r="A90" s="66">
        <v>3210</v>
      </c>
      <c r="B90" s="67" t="s">
        <v>77</v>
      </c>
      <c r="C90" s="76" t="str">
        <f>VLOOKUP(A90,'Appendix 1 Data'!A:C,3,FALSE)</f>
        <v>Terry Anderson</v>
      </c>
      <c r="D90" s="270">
        <v>24884</v>
      </c>
      <c r="E90" s="170">
        <f t="shared" si="13"/>
        <v>24884</v>
      </c>
      <c r="F90" s="71">
        <f t="shared" si="14"/>
        <v>0</v>
      </c>
      <c r="G90" s="221">
        <v>5844</v>
      </c>
      <c r="H90" s="170">
        <v>5844</v>
      </c>
      <c r="I90" s="71">
        <f t="shared" si="9"/>
        <v>0</v>
      </c>
      <c r="J90" s="221"/>
      <c r="K90" s="170"/>
      <c r="L90" s="71">
        <f t="shared" si="16"/>
        <v>0</v>
      </c>
      <c r="M90" s="221"/>
      <c r="N90" s="170"/>
      <c r="O90" s="71">
        <f t="shared" si="10"/>
        <v>0</v>
      </c>
      <c r="P90" s="69">
        <f t="shared" si="15"/>
        <v>19040</v>
      </c>
      <c r="Q90" s="70">
        <f t="shared" si="12"/>
        <v>19040</v>
      </c>
      <c r="R90" s="71">
        <f t="shared" si="11"/>
        <v>0</v>
      </c>
      <c r="S90" s="251"/>
    </row>
    <row r="91" spans="1:19" ht="19.5" customHeight="1" x14ac:dyDescent="0.25">
      <c r="A91" s="66">
        <v>3264</v>
      </c>
      <c r="B91" s="67" t="s">
        <v>78</v>
      </c>
      <c r="C91" s="76" t="str">
        <f>VLOOKUP(A91,'Appendix 1 Data'!A:C,3,FALSE)</f>
        <v>Beth Robson</v>
      </c>
      <c r="D91" s="221">
        <v>10902</v>
      </c>
      <c r="E91" s="170">
        <f t="shared" si="13"/>
        <v>10902</v>
      </c>
      <c r="F91" s="71">
        <f t="shared" si="14"/>
        <v>0</v>
      </c>
      <c r="G91" s="221">
        <v>5126</v>
      </c>
      <c r="H91" s="170">
        <v>4647</v>
      </c>
      <c r="I91" s="71">
        <f t="shared" si="9"/>
        <v>-479</v>
      </c>
      <c r="J91" s="221">
        <v>0</v>
      </c>
      <c r="K91" s="170">
        <v>0</v>
      </c>
      <c r="L91" s="71">
        <f t="shared" si="16"/>
        <v>0</v>
      </c>
      <c r="M91" s="221">
        <v>0</v>
      </c>
      <c r="N91" s="170">
        <v>0</v>
      </c>
      <c r="O91" s="71">
        <f t="shared" si="10"/>
        <v>0</v>
      </c>
      <c r="P91" s="69">
        <f t="shared" si="15"/>
        <v>5776</v>
      </c>
      <c r="Q91" s="70">
        <f t="shared" si="12"/>
        <v>6255</v>
      </c>
      <c r="R91" s="71">
        <f t="shared" si="11"/>
        <v>479</v>
      </c>
      <c r="S91" s="254"/>
    </row>
    <row r="92" spans="1:19" ht="19.5" customHeight="1" x14ac:dyDescent="0.25">
      <c r="A92" s="66">
        <v>3312</v>
      </c>
      <c r="B92" s="67" t="s">
        <v>79</v>
      </c>
      <c r="C92" s="76" t="str">
        <f>VLOOKUP(A92,'Appendix 1 Data'!A:C,3,FALSE)</f>
        <v>Beth Robson</v>
      </c>
      <c r="D92" s="221">
        <v>65544</v>
      </c>
      <c r="E92" s="170">
        <f t="shared" si="13"/>
        <v>65544</v>
      </c>
      <c r="F92" s="71">
        <f t="shared" si="14"/>
        <v>0</v>
      </c>
      <c r="G92" s="221">
        <v>15979</v>
      </c>
      <c r="H92" s="170">
        <v>17555</v>
      </c>
      <c r="I92" s="71">
        <f t="shared" si="9"/>
        <v>1576</v>
      </c>
      <c r="J92" s="221">
        <v>3500</v>
      </c>
      <c r="K92" s="170">
        <v>3600</v>
      </c>
      <c r="L92" s="71">
        <f t="shared" si="16"/>
        <v>100</v>
      </c>
      <c r="M92" s="221">
        <v>50000</v>
      </c>
      <c r="N92" s="170">
        <v>40979</v>
      </c>
      <c r="O92" s="71">
        <f t="shared" si="10"/>
        <v>-9021</v>
      </c>
      <c r="P92" s="69">
        <f t="shared" si="15"/>
        <v>-3935</v>
      </c>
      <c r="Q92" s="70">
        <f t="shared" si="12"/>
        <v>3410</v>
      </c>
      <c r="R92" s="71">
        <f t="shared" si="11"/>
        <v>7345</v>
      </c>
      <c r="S92" s="252"/>
    </row>
    <row r="93" spans="1:19" ht="19.5" customHeight="1" x14ac:dyDescent="0.25">
      <c r="A93" s="66">
        <v>3333</v>
      </c>
      <c r="B93" s="67" t="s">
        <v>80</v>
      </c>
      <c r="C93" s="76" t="str">
        <f>VLOOKUP(A93,'Appendix 1 Data'!A:C,3,FALSE)</f>
        <v>Ailsa Bennett</v>
      </c>
      <c r="D93" s="221">
        <v>63129</v>
      </c>
      <c r="E93" s="170">
        <f t="shared" si="13"/>
        <v>63129</v>
      </c>
      <c r="F93" s="71">
        <f t="shared" si="14"/>
        <v>0</v>
      </c>
      <c r="G93" s="221">
        <v>1881</v>
      </c>
      <c r="H93" s="170">
        <v>1881</v>
      </c>
      <c r="I93" s="71">
        <f t="shared" si="9"/>
        <v>0</v>
      </c>
      <c r="J93" s="221">
        <v>0</v>
      </c>
      <c r="K93" s="170">
        <v>0</v>
      </c>
      <c r="L93" s="71">
        <f t="shared" si="16"/>
        <v>0</v>
      </c>
      <c r="M93" s="221">
        <v>8300</v>
      </c>
      <c r="N93" s="170">
        <v>24950</v>
      </c>
      <c r="O93" s="71">
        <f t="shared" si="10"/>
        <v>16650</v>
      </c>
      <c r="P93" s="69">
        <f t="shared" si="15"/>
        <v>52948</v>
      </c>
      <c r="Q93" s="70">
        <f t="shared" si="12"/>
        <v>36298</v>
      </c>
      <c r="R93" s="71">
        <f t="shared" si="11"/>
        <v>-16650</v>
      </c>
      <c r="S93" s="251"/>
    </row>
    <row r="94" spans="1:19" ht="19.5" customHeight="1" x14ac:dyDescent="0.25">
      <c r="A94" s="66">
        <v>3346</v>
      </c>
      <c r="B94" s="67" t="s">
        <v>81</v>
      </c>
      <c r="C94" s="76" t="str">
        <f>VLOOKUP(A94,'Appendix 1 Data'!A:C,3,FALSE)</f>
        <v>Terry Anderson</v>
      </c>
      <c r="D94" s="270">
        <v>5063</v>
      </c>
      <c r="E94" s="170">
        <f t="shared" si="13"/>
        <v>5063</v>
      </c>
      <c r="F94" s="71">
        <f t="shared" si="14"/>
        <v>0</v>
      </c>
      <c r="G94" s="221">
        <v>598</v>
      </c>
      <c r="H94" s="170">
        <v>1078</v>
      </c>
      <c r="I94" s="71">
        <f t="shared" si="9"/>
        <v>480</v>
      </c>
      <c r="J94" s="221">
        <v>0</v>
      </c>
      <c r="K94" s="170">
        <v>0</v>
      </c>
      <c r="L94" s="71">
        <f t="shared" si="16"/>
        <v>0</v>
      </c>
      <c r="M94" s="221">
        <v>3000</v>
      </c>
      <c r="N94" s="170">
        <v>2543</v>
      </c>
      <c r="O94" s="71">
        <f t="shared" si="10"/>
        <v>-457</v>
      </c>
      <c r="P94" s="69">
        <f t="shared" si="15"/>
        <v>1465</v>
      </c>
      <c r="Q94" s="70">
        <f t="shared" si="12"/>
        <v>1442</v>
      </c>
      <c r="R94" s="71">
        <f t="shared" si="11"/>
        <v>-23</v>
      </c>
      <c r="S94" s="251"/>
    </row>
    <row r="95" spans="1:19" ht="15" customHeight="1" x14ac:dyDescent="0.25">
      <c r="A95" s="66">
        <v>3347</v>
      </c>
      <c r="B95" s="67" t="s">
        <v>82</v>
      </c>
      <c r="C95" s="76" t="str">
        <f>VLOOKUP(A95,'Appendix 1 Data'!A:C,3,FALSE)</f>
        <v xml:space="preserve">Pauline Simpson </v>
      </c>
      <c r="D95" s="221">
        <v>39788</v>
      </c>
      <c r="E95" s="170">
        <f t="shared" si="13"/>
        <v>39788</v>
      </c>
      <c r="F95" s="71">
        <f t="shared" si="14"/>
        <v>0</v>
      </c>
      <c r="G95" s="221">
        <v>5764</v>
      </c>
      <c r="H95" s="170">
        <v>5764</v>
      </c>
      <c r="I95" s="71">
        <f t="shared" si="9"/>
        <v>0</v>
      </c>
      <c r="J95" s="221">
        <v>0</v>
      </c>
      <c r="K95" s="170">
        <v>0</v>
      </c>
      <c r="L95" s="71">
        <f t="shared" si="16"/>
        <v>0</v>
      </c>
      <c r="M95" s="221">
        <v>14500</v>
      </c>
      <c r="N95" s="170">
        <v>14500</v>
      </c>
      <c r="O95" s="71">
        <f t="shared" si="10"/>
        <v>0</v>
      </c>
      <c r="P95" s="69">
        <f t="shared" si="15"/>
        <v>19524</v>
      </c>
      <c r="Q95" s="70">
        <f t="shared" si="12"/>
        <v>19524</v>
      </c>
      <c r="R95" s="71">
        <f t="shared" si="11"/>
        <v>0</v>
      </c>
      <c r="S95" s="252"/>
    </row>
    <row r="96" spans="1:19" ht="19.5" customHeight="1" x14ac:dyDescent="0.25">
      <c r="A96" s="66">
        <v>3349</v>
      </c>
      <c r="B96" s="67" t="s">
        <v>83</v>
      </c>
      <c r="C96" s="76" t="str">
        <f>VLOOKUP(A96,'Appendix 1 Data'!A:C,3,FALSE)</f>
        <v>Michelle Denham</v>
      </c>
      <c r="D96" s="221">
        <v>-14462</v>
      </c>
      <c r="E96" s="170">
        <f t="shared" si="13"/>
        <v>-14462</v>
      </c>
      <c r="F96" s="71">
        <f t="shared" si="14"/>
        <v>0</v>
      </c>
      <c r="G96" s="221">
        <v>0</v>
      </c>
      <c r="H96" s="170">
        <v>0</v>
      </c>
      <c r="I96" s="71">
        <f t="shared" si="9"/>
        <v>0</v>
      </c>
      <c r="J96" s="221">
        <v>0</v>
      </c>
      <c r="K96" s="170">
        <v>0</v>
      </c>
      <c r="L96" s="71">
        <f t="shared" si="16"/>
        <v>0</v>
      </c>
      <c r="M96" s="221">
        <v>0</v>
      </c>
      <c r="N96" s="170">
        <v>0</v>
      </c>
      <c r="O96" s="71">
        <f t="shared" si="10"/>
        <v>0</v>
      </c>
      <c r="P96" s="69">
        <f t="shared" si="15"/>
        <v>-14462</v>
      </c>
      <c r="Q96" s="70">
        <f t="shared" si="12"/>
        <v>-14462</v>
      </c>
      <c r="R96" s="71">
        <f t="shared" si="11"/>
        <v>0</v>
      </c>
      <c r="S96" s="251"/>
    </row>
    <row r="97" spans="1:19" ht="19.5" customHeight="1" x14ac:dyDescent="0.25">
      <c r="A97" s="66">
        <v>3355</v>
      </c>
      <c r="B97" s="67" t="s">
        <v>84</v>
      </c>
      <c r="C97" s="76" t="str">
        <f>VLOOKUP(A97,'Appendix 1 Data'!A:C,3,FALSE)</f>
        <v>Gaynor Scrafton</v>
      </c>
      <c r="D97" s="270">
        <v>44230</v>
      </c>
      <c r="E97" s="170">
        <f t="shared" si="13"/>
        <v>44230</v>
      </c>
      <c r="F97" s="71">
        <f t="shared" si="14"/>
        <v>0</v>
      </c>
      <c r="G97" s="221">
        <v>2839</v>
      </c>
      <c r="H97" s="170">
        <v>2782</v>
      </c>
      <c r="I97" s="71">
        <f t="shared" si="9"/>
        <v>-57</v>
      </c>
      <c r="J97" s="221">
        <v>2688</v>
      </c>
      <c r="K97" s="170">
        <v>852</v>
      </c>
      <c r="L97" s="71">
        <f t="shared" si="16"/>
        <v>-1836</v>
      </c>
      <c r="M97" s="221">
        <v>12012</v>
      </c>
      <c r="N97" s="170">
        <v>11436</v>
      </c>
      <c r="O97" s="71">
        <f t="shared" si="10"/>
        <v>-576</v>
      </c>
      <c r="P97" s="69">
        <f t="shared" si="15"/>
        <v>26691</v>
      </c>
      <c r="Q97" s="70">
        <f t="shared" si="12"/>
        <v>29160</v>
      </c>
      <c r="R97" s="71">
        <f t="shared" si="11"/>
        <v>2469</v>
      </c>
      <c r="S97" s="252" t="s">
        <v>516</v>
      </c>
    </row>
    <row r="98" spans="1:19" ht="19.5" customHeight="1" x14ac:dyDescent="0.25">
      <c r="A98" s="66">
        <v>3367</v>
      </c>
      <c r="B98" s="67" t="s">
        <v>85</v>
      </c>
      <c r="C98" s="76" t="str">
        <f>VLOOKUP(A98,'Appendix 1 Data'!A:C,3,FALSE)</f>
        <v>Gaynor Scrafton</v>
      </c>
      <c r="D98" s="270">
        <v>47313</v>
      </c>
      <c r="E98" s="170">
        <f t="shared" si="13"/>
        <v>47313</v>
      </c>
      <c r="F98" s="71">
        <f t="shared" si="14"/>
        <v>0</v>
      </c>
      <c r="G98" s="221">
        <v>5683</v>
      </c>
      <c r="H98" s="170">
        <v>5823</v>
      </c>
      <c r="I98" s="71">
        <f t="shared" si="9"/>
        <v>140</v>
      </c>
      <c r="J98" s="221">
        <v>3195</v>
      </c>
      <c r="K98" s="170">
        <v>2069</v>
      </c>
      <c r="L98" s="71">
        <f t="shared" si="16"/>
        <v>-1126</v>
      </c>
      <c r="M98" s="221">
        <v>1800</v>
      </c>
      <c r="N98" s="170">
        <v>2022</v>
      </c>
      <c r="O98" s="71">
        <f t="shared" si="10"/>
        <v>222</v>
      </c>
      <c r="P98" s="69">
        <f t="shared" si="15"/>
        <v>36635</v>
      </c>
      <c r="Q98" s="70">
        <f t="shared" si="12"/>
        <v>37399</v>
      </c>
      <c r="R98" s="71">
        <f t="shared" si="11"/>
        <v>764</v>
      </c>
      <c r="S98" s="252" t="s">
        <v>518</v>
      </c>
    </row>
    <row r="99" spans="1:19" ht="15" x14ac:dyDescent="0.25">
      <c r="A99" s="66">
        <v>3403</v>
      </c>
      <c r="B99" s="67" t="s">
        <v>86</v>
      </c>
      <c r="C99" s="76" t="str">
        <f>VLOOKUP(A99,'Appendix 1 Data'!A:C,3,FALSE)</f>
        <v>Beth Robson</v>
      </c>
      <c r="D99" s="221">
        <v>26567</v>
      </c>
      <c r="E99" s="170">
        <f t="shared" si="13"/>
        <v>26567</v>
      </c>
      <c r="F99" s="71">
        <f t="shared" si="14"/>
        <v>0</v>
      </c>
      <c r="G99" s="221">
        <v>2640</v>
      </c>
      <c r="H99" s="170">
        <v>2665</v>
      </c>
      <c r="I99" s="71">
        <f t="shared" si="9"/>
        <v>25</v>
      </c>
      <c r="J99" s="221">
        <v>1800</v>
      </c>
      <c r="K99" s="170">
        <v>1343</v>
      </c>
      <c r="L99" s="71">
        <f t="shared" si="16"/>
        <v>-457</v>
      </c>
      <c r="M99" s="221">
        <v>13000</v>
      </c>
      <c r="N99" s="170">
        <v>9507</v>
      </c>
      <c r="O99" s="71">
        <f t="shared" si="10"/>
        <v>-3493</v>
      </c>
      <c r="P99" s="69">
        <f t="shared" si="15"/>
        <v>9127</v>
      </c>
      <c r="Q99" s="70">
        <f t="shared" si="12"/>
        <v>13052</v>
      </c>
      <c r="R99" s="71">
        <f t="shared" si="11"/>
        <v>3925</v>
      </c>
      <c r="S99" s="251"/>
    </row>
    <row r="100" spans="1:19" ht="19.5" customHeight="1" x14ac:dyDescent="0.25">
      <c r="A100" s="66">
        <v>3408</v>
      </c>
      <c r="B100" s="67" t="s">
        <v>87</v>
      </c>
      <c r="C100" s="76" t="str">
        <f>VLOOKUP(A100,'Appendix 1 Data'!A:C,3,FALSE)</f>
        <v>Beth Robson</v>
      </c>
      <c r="D100" s="221">
        <v>24725</v>
      </c>
      <c r="E100" s="170">
        <f t="shared" si="13"/>
        <v>24725</v>
      </c>
      <c r="F100" s="71">
        <f t="shared" si="14"/>
        <v>0</v>
      </c>
      <c r="G100" s="221">
        <v>24800</v>
      </c>
      <c r="H100" s="170">
        <v>20490</v>
      </c>
      <c r="I100" s="71">
        <f t="shared" si="9"/>
        <v>-4310</v>
      </c>
      <c r="J100" s="221">
        <v>0</v>
      </c>
      <c r="K100" s="170">
        <v>0</v>
      </c>
      <c r="L100" s="71">
        <f t="shared" si="16"/>
        <v>0</v>
      </c>
      <c r="M100" s="221">
        <v>0</v>
      </c>
      <c r="N100" s="170">
        <v>0</v>
      </c>
      <c r="O100" s="71">
        <f t="shared" si="10"/>
        <v>0</v>
      </c>
      <c r="P100" s="69">
        <f t="shared" si="15"/>
        <v>-75</v>
      </c>
      <c r="Q100" s="70">
        <f t="shared" si="12"/>
        <v>4235</v>
      </c>
      <c r="R100" s="71">
        <f t="shared" si="11"/>
        <v>4310</v>
      </c>
      <c r="S100" s="252"/>
    </row>
    <row r="101" spans="1:19" ht="19.5" customHeight="1" x14ac:dyDescent="0.25">
      <c r="A101" s="66">
        <v>3411</v>
      </c>
      <c r="B101" s="67" t="s">
        <v>88</v>
      </c>
      <c r="C101" s="76" t="str">
        <f>VLOOKUP(A101,'Appendix 1 Data'!A:C,3,FALSE)</f>
        <v>Terry Anderson</v>
      </c>
      <c r="D101" s="270">
        <v>16838</v>
      </c>
      <c r="E101" s="170">
        <f t="shared" si="13"/>
        <v>16838</v>
      </c>
      <c r="F101" s="71">
        <f t="shared" si="14"/>
        <v>0</v>
      </c>
      <c r="G101" s="221">
        <v>96</v>
      </c>
      <c r="H101" s="170">
        <v>483</v>
      </c>
      <c r="I101" s="71">
        <f t="shared" si="9"/>
        <v>387</v>
      </c>
      <c r="J101" s="221">
        <v>0</v>
      </c>
      <c r="K101" s="170">
        <v>0</v>
      </c>
      <c r="L101" s="71">
        <f t="shared" si="16"/>
        <v>0</v>
      </c>
      <c r="M101" s="221">
        <v>0</v>
      </c>
      <c r="N101" s="170">
        <v>0</v>
      </c>
      <c r="O101" s="71">
        <f t="shared" si="10"/>
        <v>0</v>
      </c>
      <c r="P101" s="69">
        <f t="shared" si="15"/>
        <v>16742</v>
      </c>
      <c r="Q101" s="70">
        <f t="shared" si="12"/>
        <v>16355</v>
      </c>
      <c r="R101" s="71">
        <f t="shared" si="11"/>
        <v>-387</v>
      </c>
      <c r="S101" s="251"/>
    </row>
    <row r="102" spans="1:19" ht="19.5" customHeight="1" x14ac:dyDescent="0.25">
      <c r="A102" s="66">
        <v>3423</v>
      </c>
      <c r="B102" s="67" t="s">
        <v>89</v>
      </c>
      <c r="C102" s="76" t="str">
        <f>VLOOKUP(A102,'Appendix 1 Data'!A:C,3,FALSE)</f>
        <v>Ailsa Bennett</v>
      </c>
      <c r="D102" s="221"/>
      <c r="E102" s="170">
        <f t="shared" si="13"/>
        <v>0</v>
      </c>
      <c r="F102" s="71">
        <f t="shared" si="14"/>
        <v>0</v>
      </c>
      <c r="G102" s="221"/>
      <c r="H102" s="170"/>
      <c r="I102" s="71">
        <f t="shared" si="9"/>
        <v>0</v>
      </c>
      <c r="J102" s="221"/>
      <c r="K102" s="170"/>
      <c r="L102" s="71">
        <f t="shared" si="16"/>
        <v>0</v>
      </c>
      <c r="M102" s="221"/>
      <c r="N102" s="170"/>
      <c r="O102" s="71">
        <f t="shared" si="10"/>
        <v>0</v>
      </c>
      <c r="P102" s="69">
        <f t="shared" si="15"/>
        <v>0</v>
      </c>
      <c r="Q102" s="70">
        <f t="shared" si="12"/>
        <v>0</v>
      </c>
      <c r="R102" s="71">
        <f t="shared" si="11"/>
        <v>0</v>
      </c>
      <c r="S102" s="251"/>
    </row>
    <row r="103" spans="1:19" ht="15" customHeight="1" x14ac:dyDescent="0.25">
      <c r="A103" s="66">
        <v>3443</v>
      </c>
      <c r="B103" s="67" t="s">
        <v>90</v>
      </c>
      <c r="C103" s="76" t="str">
        <f>VLOOKUP(A103,'Appendix 1 Data'!A:C,3,FALSE)</f>
        <v>Gaynor Scrafton</v>
      </c>
      <c r="D103" s="270">
        <v>8417</v>
      </c>
      <c r="E103" s="170">
        <f t="shared" si="13"/>
        <v>8417</v>
      </c>
      <c r="F103" s="71">
        <f t="shared" si="14"/>
        <v>0</v>
      </c>
      <c r="G103" s="221">
        <v>3864</v>
      </c>
      <c r="H103" s="170">
        <v>3899</v>
      </c>
      <c r="I103" s="71">
        <f t="shared" si="9"/>
        <v>35</v>
      </c>
      <c r="J103" s="221">
        <v>0</v>
      </c>
      <c r="K103" s="170">
        <v>0</v>
      </c>
      <c r="L103" s="71">
        <f t="shared" si="16"/>
        <v>0</v>
      </c>
      <c r="M103" s="221">
        <v>0</v>
      </c>
      <c r="N103" s="170">
        <v>0</v>
      </c>
      <c r="O103" s="71">
        <f t="shared" si="10"/>
        <v>0</v>
      </c>
      <c r="P103" s="69">
        <f t="shared" si="15"/>
        <v>4553</v>
      </c>
      <c r="Q103" s="70">
        <f t="shared" si="12"/>
        <v>4518</v>
      </c>
      <c r="R103" s="71">
        <f t="shared" si="11"/>
        <v>-35</v>
      </c>
      <c r="S103" s="251"/>
    </row>
    <row r="104" spans="1:19" ht="15" customHeight="1" x14ac:dyDescent="0.25">
      <c r="A104" s="66">
        <v>3447</v>
      </c>
      <c r="B104" s="67" t="s">
        <v>91</v>
      </c>
      <c r="C104" s="76" t="str">
        <f>VLOOKUP(A104,'Appendix 1 Data'!A:C,3,FALSE)</f>
        <v>Pauline Simpson</v>
      </c>
      <c r="D104" s="221">
        <v>57833</v>
      </c>
      <c r="E104" s="170">
        <f t="shared" si="13"/>
        <v>57833</v>
      </c>
      <c r="F104" s="71">
        <f t="shared" si="14"/>
        <v>0</v>
      </c>
      <c r="G104" s="221">
        <v>0</v>
      </c>
      <c r="H104" s="170">
        <v>0</v>
      </c>
      <c r="I104" s="71">
        <f t="shared" si="9"/>
        <v>0</v>
      </c>
      <c r="J104" s="221">
        <v>0</v>
      </c>
      <c r="K104" s="170">
        <v>0</v>
      </c>
      <c r="L104" s="71">
        <f t="shared" si="16"/>
        <v>0</v>
      </c>
      <c r="M104" s="221">
        <v>47080</v>
      </c>
      <c r="N104" s="170">
        <v>2348</v>
      </c>
      <c r="O104" s="71">
        <f t="shared" si="10"/>
        <v>-44732</v>
      </c>
      <c r="P104" s="69">
        <f t="shared" si="15"/>
        <v>10753</v>
      </c>
      <c r="Q104" s="70">
        <f t="shared" si="12"/>
        <v>55485</v>
      </c>
      <c r="R104" s="71">
        <f t="shared" si="11"/>
        <v>44732</v>
      </c>
      <c r="S104" s="252" t="s">
        <v>479</v>
      </c>
    </row>
    <row r="105" spans="1:19" ht="15.75" customHeight="1" x14ac:dyDescent="0.25">
      <c r="A105" s="66">
        <v>3454</v>
      </c>
      <c r="B105" s="67" t="s">
        <v>92</v>
      </c>
      <c r="C105" s="76" t="str">
        <f>VLOOKUP(A105,'Appendix 1 Data'!A:C,3,FALSE)</f>
        <v>Gaynor Scrafton</v>
      </c>
      <c r="D105" s="270">
        <v>12892</v>
      </c>
      <c r="E105" s="170">
        <f t="shared" si="13"/>
        <v>12892</v>
      </c>
      <c r="F105" s="71">
        <f t="shared" si="14"/>
        <v>0</v>
      </c>
      <c r="G105" s="221">
        <v>0</v>
      </c>
      <c r="H105" s="170">
        <v>0</v>
      </c>
      <c r="I105" s="71">
        <f t="shared" si="9"/>
        <v>0</v>
      </c>
      <c r="J105" s="221">
        <v>0</v>
      </c>
      <c r="K105" s="170">
        <v>0</v>
      </c>
      <c r="L105" s="71">
        <f t="shared" si="16"/>
        <v>0</v>
      </c>
      <c r="M105" s="221">
        <v>0</v>
      </c>
      <c r="N105" s="170">
        <v>0</v>
      </c>
      <c r="O105" s="71">
        <f t="shared" si="10"/>
        <v>0</v>
      </c>
      <c r="P105" s="69">
        <f t="shared" si="15"/>
        <v>12892</v>
      </c>
      <c r="Q105" s="70">
        <f t="shared" si="12"/>
        <v>12892</v>
      </c>
      <c r="R105" s="71">
        <f t="shared" si="11"/>
        <v>0</v>
      </c>
      <c r="S105" s="255"/>
    </row>
    <row r="106" spans="1:19" ht="19.5" customHeight="1" x14ac:dyDescent="0.25">
      <c r="A106" s="66">
        <v>3487</v>
      </c>
      <c r="B106" s="67" t="s">
        <v>93</v>
      </c>
      <c r="C106" s="76" t="str">
        <f>VLOOKUP(A106,'Appendix 1 Data'!A:C,3,FALSE)</f>
        <v>Ailsa Bennett</v>
      </c>
      <c r="D106" s="221">
        <v>5839</v>
      </c>
      <c r="E106" s="170">
        <f t="shared" si="13"/>
        <v>5839</v>
      </c>
      <c r="F106" s="71">
        <f t="shared" si="14"/>
        <v>0</v>
      </c>
      <c r="G106" s="221">
        <v>572</v>
      </c>
      <c r="H106" s="170">
        <v>572</v>
      </c>
      <c r="I106" s="71">
        <f t="shared" si="9"/>
        <v>0</v>
      </c>
      <c r="J106" s="221">
        <v>0</v>
      </c>
      <c r="K106" s="170">
        <v>0</v>
      </c>
      <c r="L106" s="71">
        <f t="shared" si="16"/>
        <v>0</v>
      </c>
      <c r="M106" s="221">
        <v>0</v>
      </c>
      <c r="N106" s="170">
        <v>0</v>
      </c>
      <c r="O106" s="71">
        <f t="shared" si="10"/>
        <v>0</v>
      </c>
      <c r="P106" s="69">
        <f t="shared" si="15"/>
        <v>5267</v>
      </c>
      <c r="Q106" s="70">
        <f t="shared" si="12"/>
        <v>5267</v>
      </c>
      <c r="R106" s="71">
        <f t="shared" si="11"/>
        <v>0</v>
      </c>
      <c r="S106" s="251"/>
    </row>
    <row r="107" spans="1:19" ht="19.5" customHeight="1" x14ac:dyDescent="0.25">
      <c r="A107" s="66">
        <v>3492</v>
      </c>
      <c r="B107" s="67" t="s">
        <v>94</v>
      </c>
      <c r="C107" s="76" t="str">
        <f>VLOOKUP(A107,'Appendix 1 Data'!A:C,3,FALSE)</f>
        <v>Michelle Denham</v>
      </c>
      <c r="D107" s="221">
        <v>28813</v>
      </c>
      <c r="E107" s="170">
        <f t="shared" si="13"/>
        <v>28813</v>
      </c>
      <c r="F107" s="71">
        <f t="shared" si="14"/>
        <v>0</v>
      </c>
      <c r="G107" s="221">
        <v>0</v>
      </c>
      <c r="H107" s="170">
        <v>0</v>
      </c>
      <c r="I107" s="71">
        <f t="shared" si="9"/>
        <v>0</v>
      </c>
      <c r="J107" s="221">
        <v>1394</v>
      </c>
      <c r="K107" s="170">
        <v>4813</v>
      </c>
      <c r="L107" s="71">
        <f t="shared" si="16"/>
        <v>3419</v>
      </c>
      <c r="M107" s="221">
        <v>6849</v>
      </c>
      <c r="N107" s="170">
        <v>1234</v>
      </c>
      <c r="O107" s="71">
        <f t="shared" si="10"/>
        <v>-5615</v>
      </c>
      <c r="P107" s="69">
        <f t="shared" si="15"/>
        <v>20570</v>
      </c>
      <c r="Q107" s="70">
        <f t="shared" si="12"/>
        <v>22766</v>
      </c>
      <c r="R107" s="71">
        <f t="shared" si="11"/>
        <v>2196</v>
      </c>
      <c r="S107" s="251"/>
    </row>
    <row r="108" spans="1:19" ht="19.5" customHeight="1" x14ac:dyDescent="0.25">
      <c r="A108" s="66">
        <v>3542</v>
      </c>
      <c r="B108" s="67" t="s">
        <v>95</v>
      </c>
      <c r="C108" s="76" t="str">
        <f>VLOOKUP(A108,'Appendix 1 Data'!A:C,3,FALSE)</f>
        <v>Ailsa Bennett</v>
      </c>
      <c r="D108" s="221"/>
      <c r="E108" s="170">
        <f t="shared" si="13"/>
        <v>0</v>
      </c>
      <c r="F108" s="71">
        <f t="shared" si="14"/>
        <v>0</v>
      </c>
      <c r="G108" s="221"/>
      <c r="H108" s="170"/>
      <c r="I108" s="71">
        <f t="shared" si="9"/>
        <v>0</v>
      </c>
      <c r="J108" s="221"/>
      <c r="K108" s="170"/>
      <c r="L108" s="71">
        <f t="shared" si="16"/>
        <v>0</v>
      </c>
      <c r="M108" s="221"/>
      <c r="N108" s="170"/>
      <c r="O108" s="71">
        <f t="shared" si="10"/>
        <v>0</v>
      </c>
      <c r="P108" s="69">
        <f t="shared" si="15"/>
        <v>0</v>
      </c>
      <c r="Q108" s="70">
        <f t="shared" si="12"/>
        <v>0</v>
      </c>
      <c r="R108" s="71">
        <f t="shared" si="11"/>
        <v>0</v>
      </c>
      <c r="S108" s="251"/>
    </row>
    <row r="109" spans="1:19" ht="19.5" customHeight="1" x14ac:dyDescent="0.25">
      <c r="A109" s="66">
        <v>3548</v>
      </c>
      <c r="B109" s="67" t="s">
        <v>96</v>
      </c>
      <c r="C109" s="76" t="str">
        <f>VLOOKUP(A109,'Appendix 1 Data'!A:C,3,FALSE)</f>
        <v>Michelle Denham</v>
      </c>
      <c r="D109" s="221">
        <v>2548</v>
      </c>
      <c r="E109" s="170">
        <f t="shared" si="13"/>
        <v>2548</v>
      </c>
      <c r="F109" s="71">
        <f t="shared" si="14"/>
        <v>0</v>
      </c>
      <c r="G109" s="221">
        <v>40</v>
      </c>
      <c r="H109" s="170">
        <v>40</v>
      </c>
      <c r="I109" s="71">
        <f t="shared" si="9"/>
        <v>0</v>
      </c>
      <c r="J109" s="221">
        <v>0</v>
      </c>
      <c r="K109" s="170">
        <v>0</v>
      </c>
      <c r="L109" s="71">
        <f t="shared" si="16"/>
        <v>0</v>
      </c>
      <c r="M109" s="221">
        <v>0</v>
      </c>
      <c r="N109" s="170">
        <v>0</v>
      </c>
      <c r="O109" s="71">
        <f t="shared" si="10"/>
        <v>0</v>
      </c>
      <c r="P109" s="69">
        <f t="shared" si="15"/>
        <v>2508</v>
      </c>
      <c r="Q109" s="70">
        <f t="shared" si="12"/>
        <v>2508</v>
      </c>
      <c r="R109" s="71">
        <f t="shared" si="11"/>
        <v>0</v>
      </c>
      <c r="S109" s="251"/>
    </row>
    <row r="110" spans="1:19" ht="19.5" customHeight="1" x14ac:dyDescent="0.25">
      <c r="A110" s="66">
        <v>3550</v>
      </c>
      <c r="B110" s="67" t="s">
        <v>97</v>
      </c>
      <c r="C110" s="76" t="str">
        <f>VLOOKUP(A110,'Appendix 1 Data'!A:C,3,FALSE)</f>
        <v>Ailsa Bennett</v>
      </c>
      <c r="D110" s="221">
        <v>-1097</v>
      </c>
      <c r="E110" s="170">
        <f t="shared" si="13"/>
        <v>-1097</v>
      </c>
      <c r="F110" s="71">
        <f t="shared" si="14"/>
        <v>0</v>
      </c>
      <c r="G110" s="221">
        <v>476</v>
      </c>
      <c r="H110" s="170">
        <v>476</v>
      </c>
      <c r="I110" s="71">
        <f t="shared" si="9"/>
        <v>0</v>
      </c>
      <c r="J110" s="221">
        <v>2250</v>
      </c>
      <c r="K110" s="170">
        <v>0</v>
      </c>
      <c r="L110" s="71">
        <f t="shared" si="16"/>
        <v>-2250</v>
      </c>
      <c r="M110" s="221">
        <v>0</v>
      </c>
      <c r="N110" s="170">
        <v>0</v>
      </c>
      <c r="O110" s="71">
        <f t="shared" si="10"/>
        <v>0</v>
      </c>
      <c r="P110" s="69">
        <f t="shared" si="15"/>
        <v>-3823</v>
      </c>
      <c r="Q110" s="70">
        <f t="shared" si="12"/>
        <v>-1573</v>
      </c>
      <c r="R110" s="71">
        <f t="shared" si="11"/>
        <v>2250</v>
      </c>
      <c r="S110" s="252" t="s">
        <v>501</v>
      </c>
    </row>
    <row r="111" spans="1:19" ht="27.75" customHeight="1" x14ac:dyDescent="0.25">
      <c r="A111" s="66">
        <v>3560</v>
      </c>
      <c r="B111" s="67" t="s">
        <v>98</v>
      </c>
      <c r="C111" s="76" t="str">
        <f>VLOOKUP(A111,'Appendix 1 Data'!A:C,3,FALSE)</f>
        <v>Pauline Simpson</v>
      </c>
      <c r="D111" s="221">
        <v>37478</v>
      </c>
      <c r="E111" s="170">
        <f t="shared" si="13"/>
        <v>37478</v>
      </c>
      <c r="F111" s="71">
        <f t="shared" si="14"/>
        <v>0</v>
      </c>
      <c r="G111" s="221">
        <v>0</v>
      </c>
      <c r="H111" s="170">
        <v>0</v>
      </c>
      <c r="I111" s="71">
        <f t="shared" si="9"/>
        <v>0</v>
      </c>
      <c r="J111" s="221">
        <v>1000</v>
      </c>
      <c r="K111" s="170">
        <v>924</v>
      </c>
      <c r="L111" s="71">
        <f t="shared" si="16"/>
        <v>-76</v>
      </c>
      <c r="M111" s="221">
        <v>17500</v>
      </c>
      <c r="N111" s="170">
        <v>0</v>
      </c>
      <c r="O111" s="71">
        <f t="shared" si="10"/>
        <v>-17500</v>
      </c>
      <c r="P111" s="69">
        <f t="shared" si="15"/>
        <v>18978</v>
      </c>
      <c r="Q111" s="70">
        <f t="shared" si="12"/>
        <v>36554</v>
      </c>
      <c r="R111" s="71">
        <f t="shared" si="11"/>
        <v>17576</v>
      </c>
      <c r="S111" s="252" t="s">
        <v>491</v>
      </c>
    </row>
    <row r="112" spans="1:19" ht="19.5" customHeight="1" x14ac:dyDescent="0.25">
      <c r="A112" s="66">
        <v>3561</v>
      </c>
      <c r="B112" s="67" t="s">
        <v>99</v>
      </c>
      <c r="C112" s="76" t="str">
        <f>VLOOKUP(A112,'Appendix 1 Data'!A:C,3,FALSE)</f>
        <v>Michelle Denham</v>
      </c>
      <c r="D112" s="221">
        <v>-18619</v>
      </c>
      <c r="E112" s="170">
        <f t="shared" si="13"/>
        <v>-18619</v>
      </c>
      <c r="F112" s="71">
        <f t="shared" si="14"/>
        <v>0</v>
      </c>
      <c r="G112" s="221">
        <v>0</v>
      </c>
      <c r="H112" s="170">
        <v>0</v>
      </c>
      <c r="I112" s="71">
        <f t="shared" si="9"/>
        <v>0</v>
      </c>
      <c r="J112" s="221">
        <v>0</v>
      </c>
      <c r="K112" s="170">
        <v>0</v>
      </c>
      <c r="L112" s="71">
        <f t="shared" si="16"/>
        <v>0</v>
      </c>
      <c r="M112" s="221">
        <v>0</v>
      </c>
      <c r="N112" s="170">
        <v>0</v>
      </c>
      <c r="O112" s="71">
        <f t="shared" si="10"/>
        <v>0</v>
      </c>
      <c r="P112" s="69">
        <f t="shared" si="15"/>
        <v>-18619</v>
      </c>
      <c r="Q112" s="70">
        <f t="shared" si="12"/>
        <v>-18619</v>
      </c>
      <c r="R112" s="71">
        <f t="shared" si="11"/>
        <v>0</v>
      </c>
      <c r="S112" s="251"/>
    </row>
    <row r="113" spans="1:20" s="236" customFormat="1" ht="15" customHeight="1" x14ac:dyDescent="0.25">
      <c r="A113" s="66">
        <v>3711</v>
      </c>
      <c r="B113" s="200" t="s">
        <v>390</v>
      </c>
      <c r="C113" s="233" t="str">
        <f>VLOOKUP(A113,'Appendix 1 Data'!A:C,3,FALSE)</f>
        <v>Pauline Simpson</v>
      </c>
      <c r="D113" s="221">
        <v>89198</v>
      </c>
      <c r="E113" s="170">
        <f t="shared" si="13"/>
        <v>89198</v>
      </c>
      <c r="F113" s="224">
        <f t="shared" si="14"/>
        <v>0</v>
      </c>
      <c r="G113" s="221">
        <v>0</v>
      </c>
      <c r="H113" s="170">
        <v>0</v>
      </c>
      <c r="I113" s="224">
        <f t="shared" si="9"/>
        <v>0</v>
      </c>
      <c r="J113" s="221">
        <v>0</v>
      </c>
      <c r="K113" s="170">
        <v>0</v>
      </c>
      <c r="L113" s="224">
        <f t="shared" si="16"/>
        <v>0</v>
      </c>
      <c r="M113" s="221">
        <v>0</v>
      </c>
      <c r="N113" s="170">
        <v>0</v>
      </c>
      <c r="O113" s="224">
        <f t="shared" si="10"/>
        <v>0</v>
      </c>
      <c r="P113" s="225">
        <f t="shared" si="15"/>
        <v>89198</v>
      </c>
      <c r="Q113" s="223">
        <f t="shared" si="12"/>
        <v>89198</v>
      </c>
      <c r="R113" s="237">
        <f t="shared" si="11"/>
        <v>0</v>
      </c>
      <c r="S113" s="252"/>
      <c r="T113" s="238"/>
    </row>
    <row r="114" spans="1:20" ht="19.5" customHeight="1" x14ac:dyDescent="0.25">
      <c r="A114" s="66">
        <v>3713</v>
      </c>
      <c r="B114" s="67" t="s">
        <v>197</v>
      </c>
      <c r="C114" s="76" t="str">
        <f>VLOOKUP(A114,'Appendix 1 Data'!A:C,3,FALSE)</f>
        <v>Beth Robson</v>
      </c>
      <c r="D114" s="221">
        <v>98376</v>
      </c>
      <c r="E114" s="170">
        <f t="shared" si="13"/>
        <v>98376</v>
      </c>
      <c r="F114" s="71">
        <f t="shared" si="14"/>
        <v>0</v>
      </c>
      <c r="G114" s="221">
        <v>26322</v>
      </c>
      <c r="H114" s="170">
        <v>18132</v>
      </c>
      <c r="I114" s="71">
        <f t="shared" si="9"/>
        <v>-8190</v>
      </c>
      <c r="J114" s="221">
        <v>0</v>
      </c>
      <c r="K114" s="170">
        <v>0</v>
      </c>
      <c r="L114" s="71">
        <f t="shared" si="16"/>
        <v>0</v>
      </c>
      <c r="M114" s="221">
        <v>27000</v>
      </c>
      <c r="N114" s="170">
        <v>25561</v>
      </c>
      <c r="O114" s="71">
        <f t="shared" si="10"/>
        <v>-1439</v>
      </c>
      <c r="P114" s="69">
        <f t="shared" si="15"/>
        <v>45054</v>
      </c>
      <c r="Q114" s="70">
        <f t="shared" si="12"/>
        <v>54683</v>
      </c>
      <c r="R114" s="71">
        <f t="shared" si="11"/>
        <v>9629</v>
      </c>
      <c r="S114" s="257"/>
    </row>
    <row r="115" spans="1:20" ht="19.5" customHeight="1" x14ac:dyDescent="0.25">
      <c r="A115" s="66">
        <v>3720</v>
      </c>
      <c r="B115" s="200" t="s">
        <v>499</v>
      </c>
      <c r="C115" s="76" t="e">
        <f>VLOOKUP(A115,'Appendix 1 Data'!A:C,3,FALSE)</f>
        <v>#N/A</v>
      </c>
      <c r="D115" s="221">
        <v>0</v>
      </c>
      <c r="E115" s="170">
        <f t="shared" si="13"/>
        <v>0</v>
      </c>
      <c r="F115" s="71">
        <f t="shared" si="14"/>
        <v>0</v>
      </c>
      <c r="G115" s="221">
        <v>0</v>
      </c>
      <c r="H115" s="170">
        <v>0</v>
      </c>
      <c r="I115" s="71">
        <f t="shared" si="9"/>
        <v>0</v>
      </c>
      <c r="J115" s="221">
        <v>0</v>
      </c>
      <c r="K115" s="170">
        <v>0</v>
      </c>
      <c r="L115" s="71">
        <f t="shared" si="16"/>
        <v>0</v>
      </c>
      <c r="M115" s="221">
        <v>0</v>
      </c>
      <c r="N115" s="170">
        <v>0</v>
      </c>
      <c r="O115" s="71">
        <f t="shared" si="10"/>
        <v>0</v>
      </c>
      <c r="P115" s="69">
        <f t="shared" si="15"/>
        <v>0</v>
      </c>
      <c r="Q115" s="70">
        <f t="shared" si="12"/>
        <v>0</v>
      </c>
      <c r="R115" s="71">
        <f t="shared" si="11"/>
        <v>0</v>
      </c>
      <c r="S115" s="251"/>
    </row>
    <row r="116" spans="1:20" ht="19.5" customHeight="1" x14ac:dyDescent="0.25">
      <c r="A116" s="66">
        <v>3726</v>
      </c>
      <c r="B116" s="67" t="s">
        <v>100</v>
      </c>
      <c r="C116" s="76" t="str">
        <f>VLOOKUP(A116,'Appendix 1 Data'!A:C,3,FALSE)</f>
        <v>Beth Robson</v>
      </c>
      <c r="D116" s="221">
        <v>91452</v>
      </c>
      <c r="E116" s="170">
        <f t="shared" si="13"/>
        <v>91452</v>
      </c>
      <c r="F116" s="71">
        <f t="shared" si="14"/>
        <v>0</v>
      </c>
      <c r="G116" s="221">
        <v>14438</v>
      </c>
      <c r="H116" s="170">
        <v>9424</v>
      </c>
      <c r="I116" s="71">
        <f t="shared" si="9"/>
        <v>-5014</v>
      </c>
      <c r="J116" s="221">
        <v>0</v>
      </c>
      <c r="K116" s="170">
        <v>0</v>
      </c>
      <c r="L116" s="71">
        <f t="shared" si="16"/>
        <v>0</v>
      </c>
      <c r="M116" s="221">
        <v>15000</v>
      </c>
      <c r="N116" s="170">
        <v>5985</v>
      </c>
      <c r="O116" s="71">
        <f t="shared" si="10"/>
        <v>-9015</v>
      </c>
      <c r="P116" s="69">
        <f t="shared" si="15"/>
        <v>62014</v>
      </c>
      <c r="Q116" s="70">
        <f t="shared" si="12"/>
        <v>76043</v>
      </c>
      <c r="R116" s="71">
        <f t="shared" si="11"/>
        <v>14029</v>
      </c>
      <c r="S116" s="259" t="s">
        <v>493</v>
      </c>
    </row>
    <row r="117" spans="1:20" ht="19.5" customHeight="1" x14ac:dyDescent="0.25">
      <c r="A117" s="66">
        <v>3732</v>
      </c>
      <c r="B117" s="67" t="s">
        <v>101</v>
      </c>
      <c r="C117" s="76" t="str">
        <f>VLOOKUP(A117,'Appendix 1 Data'!A:C,3,FALSE)</f>
        <v>Ailsa Bennett</v>
      </c>
      <c r="D117" s="221"/>
      <c r="E117" s="170">
        <f t="shared" si="13"/>
        <v>0</v>
      </c>
      <c r="F117" s="71">
        <f t="shared" si="14"/>
        <v>0</v>
      </c>
      <c r="G117" s="221"/>
      <c r="H117" s="170"/>
      <c r="I117" s="71">
        <f t="shared" si="9"/>
        <v>0</v>
      </c>
      <c r="J117" s="221"/>
      <c r="K117" s="170"/>
      <c r="L117" s="71">
        <f t="shared" si="16"/>
        <v>0</v>
      </c>
      <c r="M117" s="221"/>
      <c r="N117" s="170"/>
      <c r="O117" s="71">
        <f t="shared" si="10"/>
        <v>0</v>
      </c>
      <c r="P117" s="69">
        <f t="shared" si="15"/>
        <v>0</v>
      </c>
      <c r="Q117" s="70">
        <f t="shared" si="12"/>
        <v>0</v>
      </c>
      <c r="R117" s="71">
        <f t="shared" si="11"/>
        <v>0</v>
      </c>
      <c r="S117" s="251"/>
    </row>
    <row r="118" spans="1:20" ht="19.5" customHeight="1" x14ac:dyDescent="0.25">
      <c r="A118" s="66">
        <v>3746</v>
      </c>
      <c r="B118" s="67" t="s">
        <v>102</v>
      </c>
      <c r="C118" s="76" t="str">
        <f>VLOOKUP(A118,'Appendix 1 Data'!A:C,3,FALSE)</f>
        <v>Pauline Simpson</v>
      </c>
      <c r="D118" s="221">
        <v>33802</v>
      </c>
      <c r="E118" s="170">
        <f t="shared" si="13"/>
        <v>33802</v>
      </c>
      <c r="F118" s="71">
        <f t="shared" si="14"/>
        <v>0</v>
      </c>
      <c r="G118" s="221">
        <v>0</v>
      </c>
      <c r="H118" s="170">
        <v>0</v>
      </c>
      <c r="I118" s="71">
        <f t="shared" si="9"/>
        <v>0</v>
      </c>
      <c r="J118" s="221">
        <v>0</v>
      </c>
      <c r="K118" s="170">
        <v>0</v>
      </c>
      <c r="L118" s="71">
        <f t="shared" si="16"/>
        <v>0</v>
      </c>
      <c r="M118" s="221">
        <v>5000</v>
      </c>
      <c r="N118" s="170">
        <v>10766</v>
      </c>
      <c r="O118" s="71">
        <f t="shared" si="10"/>
        <v>5766</v>
      </c>
      <c r="P118" s="69">
        <f t="shared" si="15"/>
        <v>28802</v>
      </c>
      <c r="Q118" s="70">
        <f t="shared" si="12"/>
        <v>23036</v>
      </c>
      <c r="R118" s="71">
        <f t="shared" si="11"/>
        <v>-5766</v>
      </c>
      <c r="S118" s="252"/>
    </row>
    <row r="119" spans="1:20" ht="19.5" customHeight="1" x14ac:dyDescent="0.25">
      <c r="A119" s="66">
        <v>3770</v>
      </c>
      <c r="B119" s="67" t="s">
        <v>198</v>
      </c>
      <c r="C119" s="76" t="e">
        <f>VLOOKUP(A119,'Appendix 1 Data'!A:C,3,FALSE)</f>
        <v>#N/A</v>
      </c>
      <c r="D119" s="221"/>
      <c r="E119" s="170">
        <f t="shared" si="13"/>
        <v>0</v>
      </c>
      <c r="F119" s="71">
        <f t="shared" si="14"/>
        <v>0</v>
      </c>
      <c r="G119" s="221"/>
      <c r="H119" s="170"/>
      <c r="I119" s="71">
        <f t="shared" si="9"/>
        <v>0</v>
      </c>
      <c r="J119" s="221"/>
      <c r="K119" s="170"/>
      <c r="L119" s="71">
        <f t="shared" si="16"/>
        <v>0</v>
      </c>
      <c r="M119" s="221"/>
      <c r="N119" s="170"/>
      <c r="O119" s="71">
        <f t="shared" si="10"/>
        <v>0</v>
      </c>
      <c r="P119" s="69">
        <f t="shared" si="15"/>
        <v>0</v>
      </c>
      <c r="Q119" s="70">
        <f t="shared" si="12"/>
        <v>0</v>
      </c>
      <c r="R119" s="71">
        <f t="shared" si="11"/>
        <v>0</v>
      </c>
      <c r="S119" s="251"/>
    </row>
    <row r="120" spans="1:20" ht="19.5" customHeight="1" x14ac:dyDescent="0.25">
      <c r="A120" s="66">
        <v>3840</v>
      </c>
      <c r="B120" s="67" t="s">
        <v>103</v>
      </c>
      <c r="C120" s="76" t="str">
        <f>VLOOKUP(A120,'Appendix 1 Data'!A:C,3,FALSE)</f>
        <v>Gaynor Scrafton</v>
      </c>
      <c r="D120" s="270">
        <v>37012</v>
      </c>
      <c r="E120" s="170">
        <f t="shared" si="13"/>
        <v>37012</v>
      </c>
      <c r="F120" s="71">
        <f t="shared" si="14"/>
        <v>0</v>
      </c>
      <c r="G120" s="221">
        <v>2709</v>
      </c>
      <c r="H120" s="170">
        <v>2709</v>
      </c>
      <c r="I120" s="71">
        <f t="shared" si="9"/>
        <v>0</v>
      </c>
      <c r="J120" s="221">
        <v>0</v>
      </c>
      <c r="K120" s="170">
        <v>0</v>
      </c>
      <c r="L120" s="71">
        <f t="shared" si="16"/>
        <v>0</v>
      </c>
      <c r="M120" s="221">
        <v>4400</v>
      </c>
      <c r="N120" s="170">
        <v>1371</v>
      </c>
      <c r="O120" s="71">
        <f t="shared" si="10"/>
        <v>-3029</v>
      </c>
      <c r="P120" s="69">
        <f t="shared" si="15"/>
        <v>29903</v>
      </c>
      <c r="Q120" s="70">
        <f t="shared" si="12"/>
        <v>32932</v>
      </c>
      <c r="R120" s="71">
        <f t="shared" si="11"/>
        <v>3029</v>
      </c>
      <c r="S120" s="252" t="s">
        <v>521</v>
      </c>
    </row>
    <row r="121" spans="1:20" ht="19.5" customHeight="1" x14ac:dyDescent="0.25">
      <c r="A121" s="66">
        <v>3888</v>
      </c>
      <c r="B121" s="67" t="s">
        <v>104</v>
      </c>
      <c r="C121" s="76" t="str">
        <f>VLOOKUP(A121,'Appendix 1 Data'!A:C,3,FALSE)</f>
        <v>Ailsa Bennett</v>
      </c>
      <c r="D121" s="221">
        <v>20883</v>
      </c>
      <c r="E121" s="170">
        <f t="shared" si="13"/>
        <v>20883</v>
      </c>
      <c r="F121" s="71">
        <f t="shared" si="14"/>
        <v>0</v>
      </c>
      <c r="G121" s="221">
        <v>11096</v>
      </c>
      <c r="H121" s="170">
        <v>5532</v>
      </c>
      <c r="I121" s="71">
        <f t="shared" si="9"/>
        <v>-5564</v>
      </c>
      <c r="J121" s="221">
        <v>0</v>
      </c>
      <c r="K121" s="170">
        <v>0</v>
      </c>
      <c r="L121" s="71">
        <f t="shared" si="16"/>
        <v>0</v>
      </c>
      <c r="M121" s="221">
        <v>0</v>
      </c>
      <c r="N121" s="170">
        <v>0</v>
      </c>
      <c r="O121" s="71">
        <f t="shared" si="10"/>
        <v>0</v>
      </c>
      <c r="P121" s="69">
        <f t="shared" si="15"/>
        <v>9787</v>
      </c>
      <c r="Q121" s="70">
        <f t="shared" si="12"/>
        <v>15351</v>
      </c>
      <c r="R121" s="71">
        <f t="shared" si="11"/>
        <v>5564</v>
      </c>
      <c r="S121" s="252" t="s">
        <v>494</v>
      </c>
    </row>
    <row r="122" spans="1:20" ht="19.5" customHeight="1" x14ac:dyDescent="0.25">
      <c r="A122" s="66">
        <v>3917</v>
      </c>
      <c r="B122" s="67" t="s">
        <v>105</v>
      </c>
      <c r="C122" s="76" t="e">
        <f>VLOOKUP(A122,'Appendix 1 Data'!A:C,3,FALSE)</f>
        <v>#N/A</v>
      </c>
      <c r="D122" s="221"/>
      <c r="E122" s="170">
        <f t="shared" si="13"/>
        <v>0</v>
      </c>
      <c r="F122" s="71">
        <f t="shared" si="14"/>
        <v>0</v>
      </c>
      <c r="G122" s="221"/>
      <c r="H122" s="170"/>
      <c r="I122" s="71">
        <f t="shared" si="9"/>
        <v>0</v>
      </c>
      <c r="J122" s="221"/>
      <c r="K122" s="170"/>
      <c r="L122" s="71">
        <f t="shared" si="16"/>
        <v>0</v>
      </c>
      <c r="M122" s="221"/>
      <c r="N122" s="170"/>
      <c r="O122" s="71">
        <f t="shared" si="10"/>
        <v>0</v>
      </c>
      <c r="P122" s="69">
        <f t="shared" si="15"/>
        <v>0</v>
      </c>
      <c r="Q122" s="70">
        <f t="shared" si="12"/>
        <v>0</v>
      </c>
      <c r="R122" s="71">
        <f t="shared" si="11"/>
        <v>0</v>
      </c>
      <c r="S122" s="251"/>
    </row>
    <row r="123" spans="1:20" ht="30.75" customHeight="1" x14ac:dyDescent="0.25">
      <c r="A123" s="66">
        <v>3918</v>
      </c>
      <c r="B123" s="67" t="s">
        <v>199</v>
      </c>
      <c r="C123" s="76" t="str">
        <f>VLOOKUP(A123,'Appendix 1 Data'!A:C,3,FALSE)</f>
        <v>Terry Anderson</v>
      </c>
      <c r="D123" s="270"/>
      <c r="E123" s="170">
        <f t="shared" si="13"/>
        <v>0</v>
      </c>
      <c r="F123" s="71">
        <f t="shared" si="14"/>
        <v>0</v>
      </c>
      <c r="G123" s="221"/>
      <c r="H123" s="170"/>
      <c r="I123" s="71">
        <f t="shared" ref="I123:I128" si="17">H123-G123</f>
        <v>0</v>
      </c>
      <c r="J123" s="221"/>
      <c r="K123" s="170"/>
      <c r="L123" s="71">
        <f t="shared" si="16"/>
        <v>0</v>
      </c>
      <c r="M123" s="221"/>
      <c r="N123" s="170"/>
      <c r="O123" s="71">
        <f t="shared" ref="O123:O128" si="18">N123-M123</f>
        <v>0</v>
      </c>
      <c r="P123" s="69">
        <f t="shared" si="15"/>
        <v>0</v>
      </c>
      <c r="Q123" s="70">
        <f t="shared" si="12"/>
        <v>0</v>
      </c>
      <c r="R123" s="71">
        <f t="shared" ref="R123:R128" si="19">Q123-P123</f>
        <v>0</v>
      </c>
      <c r="S123" s="251"/>
    </row>
    <row r="124" spans="1:20" ht="19.5" customHeight="1" x14ac:dyDescent="0.25">
      <c r="A124" s="66">
        <v>3920</v>
      </c>
      <c r="B124" s="67" t="s">
        <v>106</v>
      </c>
      <c r="C124" s="76" t="str">
        <f>VLOOKUP(A124,'Appendix 1 Data'!A:C,3,FALSE)</f>
        <v>Pauline Simpson</v>
      </c>
      <c r="D124" s="221">
        <v>16765</v>
      </c>
      <c r="E124" s="170">
        <f t="shared" si="13"/>
        <v>16765</v>
      </c>
      <c r="F124" s="71">
        <f t="shared" si="14"/>
        <v>0</v>
      </c>
      <c r="G124" s="221">
        <v>0</v>
      </c>
      <c r="H124" s="170">
        <v>0</v>
      </c>
      <c r="I124" s="71">
        <f t="shared" si="17"/>
        <v>0</v>
      </c>
      <c r="J124" s="221">
        <v>0</v>
      </c>
      <c r="K124" s="170">
        <v>0</v>
      </c>
      <c r="L124" s="71">
        <f t="shared" si="16"/>
        <v>0</v>
      </c>
      <c r="M124" s="221">
        <v>0</v>
      </c>
      <c r="N124" s="170">
        <v>0</v>
      </c>
      <c r="O124" s="71">
        <f t="shared" si="18"/>
        <v>0</v>
      </c>
      <c r="P124" s="69">
        <f t="shared" si="15"/>
        <v>16765</v>
      </c>
      <c r="Q124" s="70">
        <f t="shared" si="12"/>
        <v>16765</v>
      </c>
      <c r="R124" s="71">
        <f t="shared" si="19"/>
        <v>0</v>
      </c>
      <c r="S124" s="252"/>
    </row>
    <row r="125" spans="1:20" ht="19.5" customHeight="1" x14ac:dyDescent="0.25">
      <c r="A125" s="66">
        <v>3921</v>
      </c>
      <c r="B125" s="67" t="s">
        <v>200</v>
      </c>
      <c r="C125" s="76" t="str">
        <f>VLOOKUP(A125,'Appendix 1 Data'!A:C,3,FALSE)</f>
        <v>Michelle Denham</v>
      </c>
      <c r="D125" s="221"/>
      <c r="E125" s="170">
        <f t="shared" si="13"/>
        <v>0</v>
      </c>
      <c r="F125" s="71">
        <f t="shared" si="14"/>
        <v>0</v>
      </c>
      <c r="G125" s="221"/>
      <c r="H125" s="170"/>
      <c r="I125" s="71">
        <f t="shared" si="17"/>
        <v>0</v>
      </c>
      <c r="J125" s="221"/>
      <c r="K125" s="170"/>
      <c r="L125" s="71">
        <f t="shared" si="16"/>
        <v>0</v>
      </c>
      <c r="M125" s="221"/>
      <c r="N125" s="170"/>
      <c r="O125" s="71">
        <f t="shared" si="18"/>
        <v>0</v>
      </c>
      <c r="P125" s="69">
        <f t="shared" si="15"/>
        <v>0</v>
      </c>
      <c r="Q125" s="70">
        <f t="shared" si="12"/>
        <v>0</v>
      </c>
      <c r="R125" s="71">
        <f t="shared" si="19"/>
        <v>0</v>
      </c>
      <c r="S125" s="251"/>
    </row>
    <row r="126" spans="1:20" ht="15" customHeight="1" x14ac:dyDescent="0.25">
      <c r="A126" s="66">
        <v>3922</v>
      </c>
      <c r="B126" s="67" t="s">
        <v>201</v>
      </c>
      <c r="C126" s="76" t="str">
        <f>VLOOKUP(A126,'Appendix 1 Data'!A:C,3,FALSE)</f>
        <v>Pauline Simpson</v>
      </c>
      <c r="D126" s="221">
        <v>105829</v>
      </c>
      <c r="E126" s="170">
        <f t="shared" si="13"/>
        <v>105829</v>
      </c>
      <c r="F126" s="71">
        <f t="shared" si="14"/>
        <v>0</v>
      </c>
      <c r="G126" s="221">
        <v>0</v>
      </c>
      <c r="H126" s="170">
        <v>0</v>
      </c>
      <c r="I126" s="71">
        <f t="shared" si="17"/>
        <v>0</v>
      </c>
      <c r="J126" s="221">
        <v>0</v>
      </c>
      <c r="K126" s="170">
        <v>0</v>
      </c>
      <c r="L126" s="71">
        <f t="shared" si="16"/>
        <v>0</v>
      </c>
      <c r="M126" s="221">
        <v>88430</v>
      </c>
      <c r="N126" s="170">
        <v>2427</v>
      </c>
      <c r="O126" s="71">
        <f t="shared" si="18"/>
        <v>-86003</v>
      </c>
      <c r="P126" s="69">
        <f t="shared" si="15"/>
        <v>17399</v>
      </c>
      <c r="Q126" s="70">
        <f t="shared" si="12"/>
        <v>103402</v>
      </c>
      <c r="R126" s="71">
        <f t="shared" si="19"/>
        <v>86003</v>
      </c>
      <c r="S126" s="252" t="s">
        <v>479</v>
      </c>
    </row>
    <row r="127" spans="1:20" ht="19.5" customHeight="1" x14ac:dyDescent="0.25">
      <c r="A127" s="66">
        <v>3923</v>
      </c>
      <c r="B127" s="67" t="s">
        <v>193</v>
      </c>
      <c r="C127" s="76" t="str">
        <f>VLOOKUP(A127,'Appendix 1 Data'!A:C,3,FALSE)</f>
        <v>Terry Anderson</v>
      </c>
      <c r="D127" s="270">
        <v>3616</v>
      </c>
      <c r="E127" s="170">
        <f t="shared" si="13"/>
        <v>3616</v>
      </c>
      <c r="F127" s="71">
        <f t="shared" si="14"/>
        <v>0</v>
      </c>
      <c r="G127" s="221">
        <v>0</v>
      </c>
      <c r="H127" s="170">
        <v>0</v>
      </c>
      <c r="I127" s="71">
        <f t="shared" si="17"/>
        <v>0</v>
      </c>
      <c r="J127" s="221">
        <v>0</v>
      </c>
      <c r="K127" s="170">
        <v>0</v>
      </c>
      <c r="L127" s="71">
        <f t="shared" si="16"/>
        <v>0</v>
      </c>
      <c r="M127" s="221">
        <v>13000</v>
      </c>
      <c r="N127" s="170">
        <v>12981</v>
      </c>
      <c r="O127" s="71">
        <f t="shared" si="18"/>
        <v>-19</v>
      </c>
      <c r="P127" s="69">
        <f t="shared" si="15"/>
        <v>-9384</v>
      </c>
      <c r="Q127" s="70">
        <f t="shared" si="12"/>
        <v>-9365</v>
      </c>
      <c r="R127" s="71">
        <f t="shared" si="19"/>
        <v>19</v>
      </c>
      <c r="S127" s="251"/>
    </row>
    <row r="128" spans="1:20" ht="39" customHeight="1" x14ac:dyDescent="0.25">
      <c r="A128" s="66">
        <v>5201</v>
      </c>
      <c r="B128" s="67" t="s">
        <v>107</v>
      </c>
      <c r="C128" s="233" t="str">
        <f>VLOOKUP(A128,'Appendix 1 Data'!A:C,3,FALSE)</f>
        <v>Ailsa Bennett</v>
      </c>
      <c r="D128" s="221"/>
      <c r="E128" s="170">
        <f t="shared" si="13"/>
        <v>0</v>
      </c>
      <c r="F128" s="71">
        <f t="shared" si="14"/>
        <v>0</v>
      </c>
      <c r="G128" s="221"/>
      <c r="H128" s="170"/>
      <c r="I128" s="71">
        <f t="shared" si="17"/>
        <v>0</v>
      </c>
      <c r="J128" s="221"/>
      <c r="K128" s="170"/>
      <c r="L128" s="71">
        <f t="shared" si="16"/>
        <v>0</v>
      </c>
      <c r="M128" s="221"/>
      <c r="N128" s="170"/>
      <c r="O128" s="71">
        <f t="shared" si="18"/>
        <v>0</v>
      </c>
      <c r="P128" s="69">
        <f t="shared" si="15"/>
        <v>0</v>
      </c>
      <c r="Q128" s="70">
        <f t="shared" si="12"/>
        <v>0</v>
      </c>
      <c r="R128" s="71">
        <f t="shared" si="19"/>
        <v>0</v>
      </c>
      <c r="S128" s="251"/>
    </row>
    <row r="129" spans="1:20" ht="19.5" customHeight="1" x14ac:dyDescent="0.25">
      <c r="D129" s="77"/>
      <c r="E129" s="78"/>
      <c r="F129" s="71"/>
      <c r="G129" s="77"/>
      <c r="H129" s="78"/>
      <c r="I129" s="71"/>
      <c r="J129" s="77"/>
      <c r="K129" s="78"/>
      <c r="L129" s="71"/>
      <c r="M129" s="77"/>
      <c r="N129" s="78"/>
      <c r="O129" s="71"/>
      <c r="P129" s="69"/>
      <c r="Q129" s="70"/>
      <c r="R129" s="71"/>
    </row>
    <row r="130" spans="1:20" s="86" customFormat="1" ht="19.5" customHeight="1" x14ac:dyDescent="0.25">
      <c r="A130" s="79"/>
      <c r="B130" s="74" t="s">
        <v>141</v>
      </c>
      <c r="C130" s="75"/>
      <c r="D130" s="80">
        <f t="shared" ref="D130:R130" si="20">SUM(D6:D128)</f>
        <v>3992988</v>
      </c>
      <c r="E130" s="81">
        <f t="shared" si="20"/>
        <v>3992988</v>
      </c>
      <c r="F130" s="82">
        <f t="shared" si="20"/>
        <v>0</v>
      </c>
      <c r="G130" s="80">
        <f t="shared" si="20"/>
        <v>628029</v>
      </c>
      <c r="H130" s="81">
        <f t="shared" si="20"/>
        <v>602285</v>
      </c>
      <c r="I130" s="82">
        <f t="shared" si="20"/>
        <v>-25744</v>
      </c>
      <c r="J130" s="80">
        <f t="shared" ref="J130:L130" si="21">SUM(J6:J128)</f>
        <v>81621</v>
      </c>
      <c r="K130" s="81">
        <f t="shared" si="21"/>
        <v>71373</v>
      </c>
      <c r="L130" s="82">
        <f t="shared" si="21"/>
        <v>-10248</v>
      </c>
      <c r="M130" s="80">
        <f t="shared" si="20"/>
        <v>1351161</v>
      </c>
      <c r="N130" s="81">
        <f t="shared" si="20"/>
        <v>844009</v>
      </c>
      <c r="O130" s="82">
        <f t="shared" si="20"/>
        <v>-507152</v>
      </c>
      <c r="P130" s="83">
        <f t="shared" si="20"/>
        <v>1932177</v>
      </c>
      <c r="Q130" s="84">
        <f t="shared" si="20"/>
        <v>2475321</v>
      </c>
      <c r="R130" s="82">
        <f t="shared" si="20"/>
        <v>543144</v>
      </c>
      <c r="S130" s="226"/>
      <c r="T130" s="85"/>
    </row>
    <row r="131" spans="1:20" ht="19.5" customHeight="1" x14ac:dyDescent="0.25">
      <c r="D131" s="77"/>
      <c r="E131" s="78"/>
      <c r="F131" s="71"/>
      <c r="G131" s="77"/>
      <c r="H131" s="78"/>
      <c r="I131" s="71"/>
      <c r="J131" s="77"/>
      <c r="K131" s="78"/>
      <c r="L131" s="71"/>
      <c r="M131" s="77"/>
      <c r="N131" s="78"/>
      <c r="O131" s="71"/>
      <c r="P131" s="69"/>
      <c r="Q131" s="70"/>
      <c r="R131" s="71"/>
    </row>
    <row r="132" spans="1:20" ht="19.5" customHeight="1" x14ac:dyDescent="0.25">
      <c r="B132" s="74" t="s">
        <v>108</v>
      </c>
      <c r="C132" s="75"/>
      <c r="D132" s="77"/>
      <c r="E132" s="78"/>
      <c r="F132" s="71"/>
      <c r="G132" s="77"/>
      <c r="H132" s="78"/>
      <c r="I132" s="71"/>
      <c r="J132" s="77"/>
      <c r="K132" s="78"/>
      <c r="L132" s="71"/>
      <c r="M132" s="77"/>
      <c r="N132" s="78"/>
      <c r="O132" s="71"/>
      <c r="P132" s="69"/>
      <c r="Q132" s="70"/>
      <c r="R132" s="71"/>
    </row>
    <row r="133" spans="1:20" ht="19.5" customHeight="1" x14ac:dyDescent="0.25">
      <c r="A133" s="66">
        <v>4001</v>
      </c>
      <c r="B133" s="67" t="s">
        <v>31</v>
      </c>
      <c r="C133" s="76" t="str">
        <f>VLOOKUP(A133,'Appendix 1 Data'!A:C,3,FALSE)</f>
        <v>Beth Robson</v>
      </c>
      <c r="D133" s="221">
        <v>54441</v>
      </c>
      <c r="E133" s="170">
        <f t="shared" ref="E133:E159" si="22">D133</f>
        <v>54441</v>
      </c>
      <c r="F133" s="71">
        <f t="shared" ref="F133:F159" si="23">E133-D133</f>
        <v>0</v>
      </c>
      <c r="G133" s="221">
        <v>17914</v>
      </c>
      <c r="H133" s="170">
        <v>17450</v>
      </c>
      <c r="I133" s="71">
        <f t="shared" ref="I133:I159" si="24">H133-G133</f>
        <v>-464</v>
      </c>
      <c r="J133" s="221">
        <v>6500</v>
      </c>
      <c r="K133" s="170">
        <v>2380</v>
      </c>
      <c r="L133" s="71">
        <f t="shared" ref="L133:L159" si="25">K133-J133</f>
        <v>-4120</v>
      </c>
      <c r="M133" s="221">
        <v>4000</v>
      </c>
      <c r="N133" s="170">
        <v>0</v>
      </c>
      <c r="O133" s="71">
        <f t="shared" ref="O133:O159" si="26">N133-M133</f>
        <v>-4000</v>
      </c>
      <c r="P133" s="69">
        <f t="shared" ref="P133:Q159" si="27">D133-G133-M133-J133</f>
        <v>26027</v>
      </c>
      <c r="Q133" s="70">
        <f>E133-H133-N133-K133</f>
        <v>34611</v>
      </c>
      <c r="R133" s="71">
        <f t="shared" ref="R133:R159" si="28">Q133-P133</f>
        <v>8584</v>
      </c>
      <c r="S133" s="258" t="s">
        <v>492</v>
      </c>
    </row>
    <row r="134" spans="1:20" ht="19.5" customHeight="1" x14ac:dyDescent="0.3">
      <c r="A134" s="66">
        <v>4006</v>
      </c>
      <c r="B134" s="189" t="s">
        <v>379</v>
      </c>
      <c r="C134" s="76" t="e">
        <f>VLOOKUP(A134,'Appendix 1 Data'!A:C,3,FALSE)</f>
        <v>#N/A</v>
      </c>
      <c r="D134" s="221"/>
      <c r="E134" s="170">
        <f t="shared" si="22"/>
        <v>0</v>
      </c>
      <c r="F134" s="71">
        <f t="shared" si="23"/>
        <v>0</v>
      </c>
      <c r="G134" s="221"/>
      <c r="H134" s="170"/>
      <c r="I134" s="71">
        <f t="shared" si="24"/>
        <v>0</v>
      </c>
      <c r="J134" s="221"/>
      <c r="K134" s="170"/>
      <c r="L134" s="71">
        <f t="shared" si="25"/>
        <v>0</v>
      </c>
      <c r="M134" s="221"/>
      <c r="N134" s="170"/>
      <c r="O134" s="71">
        <f t="shared" si="26"/>
        <v>0</v>
      </c>
      <c r="P134" s="69">
        <f t="shared" si="27"/>
        <v>0</v>
      </c>
      <c r="Q134" s="70">
        <f t="shared" si="27"/>
        <v>0</v>
      </c>
      <c r="R134" s="71">
        <f t="shared" si="28"/>
        <v>0</v>
      </c>
      <c r="S134" s="163"/>
    </row>
    <row r="135" spans="1:20" ht="19.5" customHeight="1" x14ac:dyDescent="0.25">
      <c r="A135" s="66">
        <v>4024</v>
      </c>
      <c r="B135" s="67" t="s">
        <v>109</v>
      </c>
      <c r="C135" s="76" t="str">
        <f>VLOOKUP(A135,'Appendix 1 Data'!A:C,3,FALSE)</f>
        <v>Beth Robson</v>
      </c>
      <c r="D135" s="221">
        <v>-3234</v>
      </c>
      <c r="E135" s="170">
        <f t="shared" si="22"/>
        <v>-3234</v>
      </c>
      <c r="F135" s="71">
        <f t="shared" si="23"/>
        <v>0</v>
      </c>
      <c r="G135" s="221">
        <v>6867</v>
      </c>
      <c r="H135" s="170">
        <v>7634</v>
      </c>
      <c r="I135" s="71">
        <f t="shared" si="24"/>
        <v>767</v>
      </c>
      <c r="J135" s="221">
        <v>0</v>
      </c>
      <c r="K135" s="170">
        <v>0</v>
      </c>
      <c r="L135" s="71">
        <f t="shared" si="25"/>
        <v>0</v>
      </c>
      <c r="M135" s="221">
        <v>0</v>
      </c>
      <c r="N135" s="170">
        <v>0</v>
      </c>
      <c r="O135" s="71">
        <f t="shared" si="26"/>
        <v>0</v>
      </c>
      <c r="P135" s="69">
        <f t="shared" si="27"/>
        <v>-10101</v>
      </c>
      <c r="Q135" s="70">
        <f t="shared" si="27"/>
        <v>-10868</v>
      </c>
      <c r="R135" s="71">
        <f t="shared" si="28"/>
        <v>-767</v>
      </c>
    </row>
    <row r="136" spans="1:20" ht="19.5" customHeight="1" x14ac:dyDescent="0.25">
      <c r="A136" s="66">
        <v>4037</v>
      </c>
      <c r="B136" s="200" t="s">
        <v>495</v>
      </c>
      <c r="C136" s="76" t="e">
        <f>VLOOKUP(A136,'Appendix 1 Data'!A:C,3,FALSE)</f>
        <v>#N/A</v>
      </c>
      <c r="D136" s="221"/>
      <c r="E136" s="170">
        <f t="shared" si="22"/>
        <v>0</v>
      </c>
      <c r="F136" s="71">
        <f t="shared" si="23"/>
        <v>0</v>
      </c>
      <c r="G136" s="221"/>
      <c r="H136" s="170"/>
      <c r="I136" s="71">
        <f t="shared" si="24"/>
        <v>0</v>
      </c>
      <c r="J136" s="221"/>
      <c r="K136" s="170"/>
      <c r="L136" s="71">
        <f t="shared" si="25"/>
        <v>0</v>
      </c>
      <c r="M136" s="221"/>
      <c r="N136" s="170"/>
      <c r="O136" s="71">
        <f t="shared" si="26"/>
        <v>0</v>
      </c>
      <c r="P136" s="69">
        <f t="shared" si="27"/>
        <v>0</v>
      </c>
      <c r="Q136" s="70">
        <f t="shared" si="27"/>
        <v>0</v>
      </c>
      <c r="R136" s="71">
        <f t="shared" si="28"/>
        <v>0</v>
      </c>
    </row>
    <row r="137" spans="1:20" ht="19.5" customHeight="1" x14ac:dyDescent="0.25">
      <c r="A137" s="66">
        <v>4079</v>
      </c>
      <c r="B137" s="67" t="s">
        <v>110</v>
      </c>
      <c r="C137" s="76" t="str">
        <f>VLOOKUP(A137,'Appendix 1 Data'!A:C,3,FALSE)</f>
        <v>Gaynor Scrafton</v>
      </c>
      <c r="D137" s="270">
        <v>44229</v>
      </c>
      <c r="E137" s="170">
        <f t="shared" si="22"/>
        <v>44229</v>
      </c>
      <c r="F137" s="71">
        <f t="shared" si="23"/>
        <v>0</v>
      </c>
      <c r="G137" s="221">
        <v>4988</v>
      </c>
      <c r="H137" s="170">
        <v>4988</v>
      </c>
      <c r="I137" s="71">
        <f t="shared" si="24"/>
        <v>0</v>
      </c>
      <c r="J137" s="221">
        <v>0</v>
      </c>
      <c r="K137" s="170">
        <v>0</v>
      </c>
      <c r="L137" s="71">
        <f t="shared" si="25"/>
        <v>0</v>
      </c>
      <c r="M137" s="221">
        <v>0</v>
      </c>
      <c r="N137" s="170">
        <v>0</v>
      </c>
      <c r="O137" s="71">
        <f t="shared" si="26"/>
        <v>0</v>
      </c>
      <c r="P137" s="69">
        <f t="shared" si="27"/>
        <v>39241</v>
      </c>
      <c r="Q137" s="70">
        <f t="shared" si="27"/>
        <v>39241</v>
      </c>
      <c r="R137" s="71">
        <f t="shared" si="28"/>
        <v>0</v>
      </c>
      <c r="S137" s="163"/>
    </row>
    <row r="138" spans="1:20" ht="19.5" customHeight="1" x14ac:dyDescent="0.3">
      <c r="A138" s="66">
        <v>4122</v>
      </c>
      <c r="B138" s="189" t="s">
        <v>375</v>
      </c>
      <c r="C138" s="76" t="e">
        <f>VLOOKUP(A138,'Appendix 1 Data'!A:C,3,FALSE)</f>
        <v>#N/A</v>
      </c>
      <c r="D138" s="221"/>
      <c r="E138" s="170">
        <f t="shared" si="22"/>
        <v>0</v>
      </c>
      <c r="F138" s="71">
        <f t="shared" si="23"/>
        <v>0</v>
      </c>
      <c r="G138" s="221"/>
      <c r="H138" s="170"/>
      <c r="I138" s="71">
        <f t="shared" si="24"/>
        <v>0</v>
      </c>
      <c r="J138" s="221"/>
      <c r="K138" s="170"/>
      <c r="L138" s="71">
        <f t="shared" si="25"/>
        <v>0</v>
      </c>
      <c r="M138" s="221"/>
      <c r="N138" s="170"/>
      <c r="O138" s="71">
        <f t="shared" si="26"/>
        <v>0</v>
      </c>
      <c r="P138" s="69">
        <f t="shared" si="27"/>
        <v>0</v>
      </c>
      <c r="Q138" s="70">
        <f t="shared" si="27"/>
        <v>0</v>
      </c>
      <c r="R138" s="71">
        <f t="shared" si="28"/>
        <v>0</v>
      </c>
    </row>
    <row r="139" spans="1:20" ht="19.5" customHeight="1" x14ac:dyDescent="0.25">
      <c r="A139" s="66">
        <v>4150</v>
      </c>
      <c r="B139" s="67" t="s">
        <v>34</v>
      </c>
      <c r="C139" s="76" t="str">
        <f>VLOOKUP(A139,'Appendix 1 Data'!A:C,3,FALSE)</f>
        <v>Pauline Simpson</v>
      </c>
      <c r="D139" s="221">
        <v>0</v>
      </c>
      <c r="E139" s="170">
        <f t="shared" si="22"/>
        <v>0</v>
      </c>
      <c r="F139" s="71">
        <f t="shared" si="23"/>
        <v>0</v>
      </c>
      <c r="G139" s="221">
        <v>0</v>
      </c>
      <c r="H139" s="170">
        <v>0</v>
      </c>
      <c r="I139" s="71">
        <f t="shared" si="24"/>
        <v>0</v>
      </c>
      <c r="J139" s="221">
        <v>0</v>
      </c>
      <c r="K139" s="170">
        <v>0</v>
      </c>
      <c r="L139" s="71">
        <f t="shared" si="25"/>
        <v>0</v>
      </c>
      <c r="M139" s="221">
        <v>0</v>
      </c>
      <c r="N139" s="170">
        <v>0</v>
      </c>
      <c r="O139" s="71">
        <f t="shared" si="26"/>
        <v>0</v>
      </c>
      <c r="P139" s="69">
        <f t="shared" si="27"/>
        <v>0</v>
      </c>
      <c r="Q139" s="70">
        <f t="shared" si="27"/>
        <v>0</v>
      </c>
      <c r="R139" s="71">
        <f t="shared" si="28"/>
        <v>0</v>
      </c>
    </row>
    <row r="140" spans="1:20" ht="19.5" customHeight="1" x14ac:dyDescent="0.25">
      <c r="A140" s="66">
        <v>4161</v>
      </c>
      <c r="B140" s="67" t="s">
        <v>49</v>
      </c>
      <c r="C140" s="76" t="str">
        <f>VLOOKUP(A140,'Appendix 1 Data'!A:C,3,FALSE)</f>
        <v>Michelle Denham</v>
      </c>
      <c r="D140" s="221">
        <v>72398</v>
      </c>
      <c r="E140" s="170">
        <f t="shared" si="22"/>
        <v>72398</v>
      </c>
      <c r="F140" s="71">
        <f t="shared" si="23"/>
        <v>0</v>
      </c>
      <c r="G140" s="221">
        <v>12200</v>
      </c>
      <c r="H140" s="170">
        <v>12203</v>
      </c>
      <c r="I140" s="71">
        <f t="shared" si="24"/>
        <v>3</v>
      </c>
      <c r="J140" s="221">
        <v>0</v>
      </c>
      <c r="K140" s="170">
        <v>0</v>
      </c>
      <c r="L140" s="71">
        <f t="shared" si="25"/>
        <v>0</v>
      </c>
      <c r="M140" s="221">
        <v>22600</v>
      </c>
      <c r="N140" s="170">
        <v>22803</v>
      </c>
      <c r="O140" s="71">
        <f t="shared" si="26"/>
        <v>203</v>
      </c>
      <c r="P140" s="69">
        <f t="shared" si="27"/>
        <v>37598</v>
      </c>
      <c r="Q140" s="70">
        <f t="shared" si="27"/>
        <v>37392</v>
      </c>
      <c r="R140" s="71">
        <f t="shared" si="28"/>
        <v>-206</v>
      </c>
    </row>
    <row r="141" spans="1:20" ht="19.5" customHeight="1" x14ac:dyDescent="0.25">
      <c r="A141" s="66">
        <v>4162</v>
      </c>
      <c r="B141" s="67" t="s">
        <v>111</v>
      </c>
      <c r="C141" s="76" t="str">
        <f>VLOOKUP(A141,'Appendix 1 Data'!A:C,3,FALSE)</f>
        <v>Michelle Denham</v>
      </c>
      <c r="D141" s="221">
        <v>46120</v>
      </c>
      <c r="E141" s="170">
        <f t="shared" si="22"/>
        <v>46120</v>
      </c>
      <c r="F141" s="71">
        <f t="shared" si="23"/>
        <v>0</v>
      </c>
      <c r="G141" s="221">
        <v>11718</v>
      </c>
      <c r="H141" s="170">
        <v>11718</v>
      </c>
      <c r="I141" s="71">
        <f t="shared" si="24"/>
        <v>0</v>
      </c>
      <c r="J141" s="221">
        <v>3500</v>
      </c>
      <c r="K141" s="170">
        <v>3500</v>
      </c>
      <c r="L141" s="71">
        <f t="shared" si="25"/>
        <v>0</v>
      </c>
      <c r="M141" s="221">
        <v>0</v>
      </c>
      <c r="N141" s="170">
        <v>0</v>
      </c>
      <c r="O141" s="71">
        <f t="shared" si="26"/>
        <v>0</v>
      </c>
      <c r="P141" s="69">
        <f t="shared" si="27"/>
        <v>30902</v>
      </c>
      <c r="Q141" s="70">
        <f t="shared" si="27"/>
        <v>30902</v>
      </c>
      <c r="R141" s="71">
        <f t="shared" si="28"/>
        <v>0</v>
      </c>
    </row>
    <row r="142" spans="1:20" ht="19.5" customHeight="1" x14ac:dyDescent="0.25">
      <c r="A142" s="66">
        <v>4198</v>
      </c>
      <c r="B142" s="67" t="s">
        <v>112</v>
      </c>
      <c r="C142" s="76" t="str">
        <f>VLOOKUP(A142,'Appendix 1 Data'!A:C,3,FALSE)</f>
        <v>Terry Anderson</v>
      </c>
      <c r="D142" s="270">
        <v>49132</v>
      </c>
      <c r="E142" s="170">
        <f t="shared" si="22"/>
        <v>49132</v>
      </c>
      <c r="F142" s="71">
        <f t="shared" si="23"/>
        <v>0</v>
      </c>
      <c r="G142" s="221">
        <v>33763</v>
      </c>
      <c r="H142" s="170">
        <v>32747</v>
      </c>
      <c r="I142" s="71">
        <f t="shared" si="24"/>
        <v>-1016</v>
      </c>
      <c r="J142" s="221">
        <v>5465</v>
      </c>
      <c r="K142" s="170">
        <v>6165</v>
      </c>
      <c r="L142" s="71">
        <f t="shared" si="25"/>
        <v>700</v>
      </c>
      <c r="M142" s="221">
        <v>0</v>
      </c>
      <c r="N142" s="170">
        <v>0</v>
      </c>
      <c r="O142" s="71">
        <f t="shared" si="26"/>
        <v>0</v>
      </c>
      <c r="P142" s="69">
        <f t="shared" si="27"/>
        <v>9904</v>
      </c>
      <c r="Q142" s="70">
        <f t="shared" si="27"/>
        <v>10220</v>
      </c>
      <c r="R142" s="71">
        <f t="shared" si="28"/>
        <v>316</v>
      </c>
      <c r="S142" s="163"/>
    </row>
    <row r="143" spans="1:20" ht="19.5" customHeight="1" x14ac:dyDescent="0.25">
      <c r="A143" s="66">
        <v>4199</v>
      </c>
      <c r="B143" s="67" t="s">
        <v>113</v>
      </c>
      <c r="C143" s="76" t="str">
        <f>VLOOKUP(A143,'Appendix 1 Data'!A:C,3,FALSE)</f>
        <v>Terry Anderson</v>
      </c>
      <c r="D143" s="270">
        <v>88737</v>
      </c>
      <c r="E143" s="170">
        <f t="shared" si="22"/>
        <v>88737</v>
      </c>
      <c r="F143" s="71">
        <f t="shared" si="23"/>
        <v>0</v>
      </c>
      <c r="G143" s="221">
        <v>8446</v>
      </c>
      <c r="H143" s="170">
        <v>48346</v>
      </c>
      <c r="I143" s="71">
        <f t="shared" si="24"/>
        <v>39900</v>
      </c>
      <c r="J143" s="221">
        <v>0</v>
      </c>
      <c r="K143" s="170">
        <v>0</v>
      </c>
      <c r="L143" s="71">
        <f t="shared" si="25"/>
        <v>0</v>
      </c>
      <c r="M143" s="221">
        <v>97000</v>
      </c>
      <c r="N143" s="170">
        <v>93000</v>
      </c>
      <c r="O143" s="71">
        <f t="shared" si="26"/>
        <v>-4000</v>
      </c>
      <c r="P143" s="69">
        <f t="shared" si="27"/>
        <v>-16709</v>
      </c>
      <c r="Q143" s="70">
        <f t="shared" si="27"/>
        <v>-52609</v>
      </c>
      <c r="R143" s="71">
        <f t="shared" si="28"/>
        <v>-35900</v>
      </c>
      <c r="S143" s="163"/>
    </row>
    <row r="144" spans="1:20" ht="19.5" customHeight="1" x14ac:dyDescent="0.25">
      <c r="A144" s="66">
        <v>4290</v>
      </c>
      <c r="B144" s="67" t="s">
        <v>114</v>
      </c>
      <c r="C144" s="76" t="str">
        <f>VLOOKUP(A144,'Appendix 1 Data'!A:C,3,FALSE)</f>
        <v>Beth Robson</v>
      </c>
      <c r="D144" s="221">
        <v>19929</v>
      </c>
      <c r="E144" s="170">
        <f t="shared" si="22"/>
        <v>19929</v>
      </c>
      <c r="F144" s="71">
        <f t="shared" si="23"/>
        <v>0</v>
      </c>
      <c r="G144" s="221">
        <v>0</v>
      </c>
      <c r="H144" s="170">
        <v>0</v>
      </c>
      <c r="I144" s="71">
        <f t="shared" si="24"/>
        <v>0</v>
      </c>
      <c r="J144" s="221">
        <v>0</v>
      </c>
      <c r="K144" s="170">
        <v>0</v>
      </c>
      <c r="L144" s="71">
        <f t="shared" si="25"/>
        <v>0</v>
      </c>
      <c r="M144" s="221">
        <v>0</v>
      </c>
      <c r="N144" s="170">
        <v>0</v>
      </c>
      <c r="O144" s="71">
        <f t="shared" si="26"/>
        <v>0</v>
      </c>
      <c r="P144" s="69">
        <f t="shared" si="27"/>
        <v>19929</v>
      </c>
      <c r="Q144" s="70">
        <f t="shared" si="27"/>
        <v>19929</v>
      </c>
      <c r="R144" s="71">
        <f t="shared" si="28"/>
        <v>0</v>
      </c>
    </row>
    <row r="145" spans="1:19" ht="19.5" customHeight="1" x14ac:dyDescent="0.25">
      <c r="A145" s="66">
        <v>4328</v>
      </c>
      <c r="B145" s="67" t="s">
        <v>115</v>
      </c>
      <c r="C145" s="76" t="str">
        <f>VLOOKUP(A145,'Appendix 1 Data'!A:C,3,FALSE)</f>
        <v>Beth Robson</v>
      </c>
      <c r="D145" s="221"/>
      <c r="E145" s="170">
        <f t="shared" si="22"/>
        <v>0</v>
      </c>
      <c r="F145" s="71">
        <f t="shared" si="23"/>
        <v>0</v>
      </c>
      <c r="G145" s="221"/>
      <c r="H145" s="170"/>
      <c r="I145" s="71">
        <f t="shared" si="24"/>
        <v>0</v>
      </c>
      <c r="J145" s="221"/>
      <c r="K145" s="170"/>
      <c r="L145" s="71">
        <f t="shared" si="25"/>
        <v>0</v>
      </c>
      <c r="M145" s="221"/>
      <c r="N145" s="170"/>
      <c r="O145" s="71">
        <f t="shared" si="26"/>
        <v>0</v>
      </c>
      <c r="P145" s="69">
        <f t="shared" si="27"/>
        <v>0</v>
      </c>
      <c r="Q145" s="70">
        <f t="shared" si="27"/>
        <v>0</v>
      </c>
      <c r="R145" s="71">
        <f t="shared" si="28"/>
        <v>0</v>
      </c>
    </row>
    <row r="146" spans="1:19" ht="26.25" customHeight="1" x14ac:dyDescent="0.25">
      <c r="A146" s="66">
        <v>4332</v>
      </c>
      <c r="B146" s="67" t="s">
        <v>116</v>
      </c>
      <c r="C146" s="76" t="str">
        <f>VLOOKUP(A146,'Appendix 1 Data'!A:C,3,FALSE)</f>
        <v>Ailsa Bennett</v>
      </c>
      <c r="D146" s="221"/>
      <c r="E146" s="170">
        <f t="shared" si="22"/>
        <v>0</v>
      </c>
      <c r="F146" s="71">
        <f t="shared" si="23"/>
        <v>0</v>
      </c>
      <c r="G146" s="221"/>
      <c r="H146" s="170"/>
      <c r="I146" s="71">
        <f t="shared" si="24"/>
        <v>0</v>
      </c>
      <c r="J146" s="221"/>
      <c r="K146" s="170"/>
      <c r="L146" s="71">
        <f t="shared" si="25"/>
        <v>0</v>
      </c>
      <c r="M146" s="221"/>
      <c r="N146" s="170"/>
      <c r="O146" s="71">
        <f t="shared" si="26"/>
        <v>0</v>
      </c>
      <c r="P146" s="69">
        <f t="shared" si="27"/>
        <v>0</v>
      </c>
      <c r="Q146" s="70">
        <f t="shared" si="27"/>
        <v>0</v>
      </c>
      <c r="R146" s="71">
        <f t="shared" si="28"/>
        <v>0</v>
      </c>
      <c r="S146" s="239"/>
    </row>
    <row r="147" spans="1:19" ht="27.75" customHeight="1" x14ac:dyDescent="0.25">
      <c r="A147" s="66">
        <v>4337</v>
      </c>
      <c r="B147" s="67" t="s">
        <v>202</v>
      </c>
      <c r="C147" s="76" t="str">
        <f>VLOOKUP(A147,'Appendix 1 Data'!A:C,3,FALSE)</f>
        <v>Ailsa Bennett</v>
      </c>
      <c r="D147" s="221"/>
      <c r="E147" s="170">
        <f t="shared" si="22"/>
        <v>0</v>
      </c>
      <c r="F147" s="71">
        <f t="shared" si="23"/>
        <v>0</v>
      </c>
      <c r="G147" s="221"/>
      <c r="H147" s="170"/>
      <c r="I147" s="71">
        <f t="shared" si="24"/>
        <v>0</v>
      </c>
      <c r="J147" s="221"/>
      <c r="K147" s="170"/>
      <c r="L147" s="71">
        <f t="shared" si="25"/>
        <v>0</v>
      </c>
      <c r="M147" s="221"/>
      <c r="N147" s="170"/>
      <c r="O147" s="71">
        <f t="shared" si="26"/>
        <v>0</v>
      </c>
      <c r="P147" s="69">
        <f t="shared" si="27"/>
        <v>0</v>
      </c>
      <c r="Q147" s="70">
        <f t="shared" si="27"/>
        <v>0</v>
      </c>
      <c r="R147" s="71">
        <f t="shared" si="28"/>
        <v>0</v>
      </c>
      <c r="S147" s="239"/>
    </row>
    <row r="148" spans="1:19" ht="19.5" customHeight="1" x14ac:dyDescent="0.25">
      <c r="A148" s="66">
        <v>4361</v>
      </c>
      <c r="B148" s="67" t="s">
        <v>11</v>
      </c>
      <c r="C148" s="76" t="str">
        <f>VLOOKUP(A148,'Appendix 1 Data'!A:C,3,FALSE)</f>
        <v>Michelle Denham</v>
      </c>
      <c r="D148" s="221">
        <v>80507</v>
      </c>
      <c r="E148" s="170">
        <f t="shared" si="22"/>
        <v>80507</v>
      </c>
      <c r="F148" s="71">
        <f t="shared" si="23"/>
        <v>0</v>
      </c>
      <c r="G148" s="221">
        <v>41402</v>
      </c>
      <c r="H148" s="170">
        <v>41215</v>
      </c>
      <c r="I148" s="71">
        <f t="shared" si="24"/>
        <v>-187</v>
      </c>
      <c r="J148" s="221">
        <v>0</v>
      </c>
      <c r="K148" s="170">
        <v>0</v>
      </c>
      <c r="L148" s="71">
        <f t="shared" si="25"/>
        <v>0</v>
      </c>
      <c r="M148" s="221">
        <v>6392</v>
      </c>
      <c r="N148" s="170">
        <v>7266</v>
      </c>
      <c r="O148" s="71">
        <f t="shared" si="26"/>
        <v>874</v>
      </c>
      <c r="P148" s="69">
        <f t="shared" si="27"/>
        <v>32713</v>
      </c>
      <c r="Q148" s="70">
        <f t="shared" si="27"/>
        <v>32026</v>
      </c>
      <c r="R148" s="71">
        <f t="shared" si="28"/>
        <v>-687</v>
      </c>
      <c r="S148" s="239"/>
    </row>
    <row r="149" spans="1:19" ht="19.5" customHeight="1" x14ac:dyDescent="0.25">
      <c r="A149" s="66">
        <v>4370</v>
      </c>
      <c r="B149" s="67" t="s">
        <v>117</v>
      </c>
      <c r="C149" s="76" t="str">
        <f>VLOOKUP(A149,'Appendix 1 Data'!A:C,3,FALSE)</f>
        <v>Ailsa Bennett</v>
      </c>
      <c r="D149" s="221">
        <v>11228</v>
      </c>
      <c r="E149" s="170">
        <f t="shared" si="22"/>
        <v>11228</v>
      </c>
      <c r="F149" s="71">
        <f t="shared" si="23"/>
        <v>0</v>
      </c>
      <c r="G149" s="221">
        <v>1950</v>
      </c>
      <c r="H149" s="170">
        <v>1950</v>
      </c>
      <c r="I149" s="71">
        <f t="shared" si="24"/>
        <v>0</v>
      </c>
      <c r="J149" s="221">
        <v>0</v>
      </c>
      <c r="K149" s="170">
        <v>0</v>
      </c>
      <c r="L149" s="71">
        <f t="shared" si="25"/>
        <v>0</v>
      </c>
      <c r="M149" s="221">
        <v>0</v>
      </c>
      <c r="N149" s="170">
        <v>0</v>
      </c>
      <c r="O149" s="71">
        <f t="shared" si="26"/>
        <v>0</v>
      </c>
      <c r="P149" s="69">
        <f t="shared" si="27"/>
        <v>9278</v>
      </c>
      <c r="Q149" s="70">
        <f t="shared" si="27"/>
        <v>9278</v>
      </c>
      <c r="R149" s="71">
        <f t="shared" si="28"/>
        <v>0</v>
      </c>
      <c r="S149" s="239"/>
    </row>
    <row r="150" spans="1:19" ht="19.5" customHeight="1" x14ac:dyDescent="0.25">
      <c r="A150" s="66">
        <v>4401</v>
      </c>
      <c r="B150" s="67" t="s">
        <v>118</v>
      </c>
      <c r="C150" s="76" t="str">
        <f>VLOOKUP(A150,'Appendix 1 Data'!A:C,3,FALSE)</f>
        <v>Beth Robson</v>
      </c>
      <c r="D150" s="221"/>
      <c r="E150" s="170">
        <f t="shared" si="22"/>
        <v>0</v>
      </c>
      <c r="F150" s="71">
        <f t="shared" si="23"/>
        <v>0</v>
      </c>
      <c r="G150" s="221"/>
      <c r="H150" s="170"/>
      <c r="I150" s="71">
        <f t="shared" si="24"/>
        <v>0</v>
      </c>
      <c r="J150" s="221"/>
      <c r="K150" s="170"/>
      <c r="L150" s="71">
        <f t="shared" si="25"/>
        <v>0</v>
      </c>
      <c r="M150" s="221"/>
      <c r="N150" s="170"/>
      <c r="O150" s="71">
        <f t="shared" si="26"/>
        <v>0</v>
      </c>
      <c r="P150" s="69">
        <f t="shared" si="27"/>
        <v>0</v>
      </c>
      <c r="Q150" s="70">
        <f t="shared" si="27"/>
        <v>0</v>
      </c>
      <c r="R150" s="71">
        <f t="shared" si="28"/>
        <v>0</v>
      </c>
      <c r="S150" s="239"/>
    </row>
    <row r="151" spans="1:19" ht="25.5" customHeight="1" x14ac:dyDescent="0.25">
      <c r="A151" s="66">
        <v>4404</v>
      </c>
      <c r="B151" s="67" t="s">
        <v>119</v>
      </c>
      <c r="C151" s="76" t="str">
        <f>VLOOKUP(A151,'Appendix 1 Data'!A:C,3,FALSE)</f>
        <v>Pauline Simpson</v>
      </c>
      <c r="D151" s="221">
        <v>25693</v>
      </c>
      <c r="E151" s="170">
        <f t="shared" si="22"/>
        <v>25693</v>
      </c>
      <c r="F151" s="71">
        <f t="shared" si="23"/>
        <v>0</v>
      </c>
      <c r="G151" s="221">
        <v>15984</v>
      </c>
      <c r="H151" s="170">
        <v>15997</v>
      </c>
      <c r="I151" s="71">
        <f t="shared" si="24"/>
        <v>13</v>
      </c>
      <c r="J151" s="221">
        <v>0</v>
      </c>
      <c r="K151" s="170">
        <v>0</v>
      </c>
      <c r="L151" s="71">
        <f t="shared" si="25"/>
        <v>0</v>
      </c>
      <c r="M151" s="221">
        <v>4770</v>
      </c>
      <c r="N151" s="170">
        <v>0</v>
      </c>
      <c r="O151" s="71">
        <f t="shared" si="26"/>
        <v>-4770</v>
      </c>
      <c r="P151" s="69">
        <f t="shared" si="27"/>
        <v>4939</v>
      </c>
      <c r="Q151" s="70">
        <f t="shared" si="27"/>
        <v>9696</v>
      </c>
      <c r="R151" s="71">
        <f t="shared" si="28"/>
        <v>4757</v>
      </c>
      <c r="S151" s="163" t="s">
        <v>490</v>
      </c>
    </row>
    <row r="152" spans="1:19" ht="19.5" customHeight="1" x14ac:dyDescent="0.25">
      <c r="A152" s="66">
        <v>4441</v>
      </c>
      <c r="B152" s="67" t="s">
        <v>120</v>
      </c>
      <c r="C152" s="76" t="str">
        <f>VLOOKUP(A152,'Appendix 1 Data'!A:C,3,FALSE)</f>
        <v>Gaynor Scrafton</v>
      </c>
      <c r="D152" s="270">
        <v>22172</v>
      </c>
      <c r="E152" s="170">
        <f t="shared" si="22"/>
        <v>22172</v>
      </c>
      <c r="F152" s="71">
        <f t="shared" si="23"/>
        <v>0</v>
      </c>
      <c r="G152" s="221">
        <v>12077</v>
      </c>
      <c r="H152" s="170">
        <v>12199</v>
      </c>
      <c r="I152" s="71">
        <f t="shared" si="24"/>
        <v>122</v>
      </c>
      <c r="J152" s="221">
        <v>-6025</v>
      </c>
      <c r="K152" s="170">
        <v>-6025</v>
      </c>
      <c r="L152" s="71">
        <f t="shared" si="25"/>
        <v>0</v>
      </c>
      <c r="M152" s="221">
        <v>0</v>
      </c>
      <c r="N152" s="170">
        <v>0</v>
      </c>
      <c r="O152" s="71">
        <f t="shared" si="26"/>
        <v>0</v>
      </c>
      <c r="P152" s="69">
        <f t="shared" si="27"/>
        <v>16120</v>
      </c>
      <c r="Q152" s="70">
        <f t="shared" si="27"/>
        <v>15998</v>
      </c>
      <c r="R152" s="71">
        <f t="shared" si="28"/>
        <v>-122</v>
      </c>
    </row>
    <row r="153" spans="1:19" ht="19.5" customHeight="1" x14ac:dyDescent="0.25">
      <c r="A153" s="66">
        <v>4620</v>
      </c>
      <c r="B153" s="67" t="s">
        <v>121</v>
      </c>
      <c r="C153" s="76" t="str">
        <f>VLOOKUP(A153,'Appendix 1 Data'!A:C,3,FALSE)</f>
        <v>Beth Robson</v>
      </c>
      <c r="D153" s="221">
        <v>53656</v>
      </c>
      <c r="E153" s="170">
        <f t="shared" si="22"/>
        <v>53656</v>
      </c>
      <c r="F153" s="71">
        <f t="shared" si="23"/>
        <v>0</v>
      </c>
      <c r="G153" s="221">
        <v>576</v>
      </c>
      <c r="H153" s="170">
        <v>531</v>
      </c>
      <c r="I153" s="71">
        <f t="shared" si="24"/>
        <v>-45</v>
      </c>
      <c r="J153" s="221">
        <v>5000</v>
      </c>
      <c r="K153" s="170">
        <v>1655</v>
      </c>
      <c r="L153" s="71">
        <f t="shared" si="25"/>
        <v>-3345</v>
      </c>
      <c r="M153" s="221">
        <v>40000</v>
      </c>
      <c r="N153" s="170">
        <v>41865</v>
      </c>
      <c r="O153" s="71">
        <f t="shared" si="26"/>
        <v>1865</v>
      </c>
      <c r="P153" s="69">
        <f t="shared" si="27"/>
        <v>8080</v>
      </c>
      <c r="Q153" s="70">
        <f t="shared" si="27"/>
        <v>9605</v>
      </c>
      <c r="R153" s="71">
        <f t="shared" si="28"/>
        <v>1525</v>
      </c>
    </row>
    <row r="154" spans="1:19" ht="29.25" customHeight="1" x14ac:dyDescent="0.25">
      <c r="A154" s="66">
        <v>4653</v>
      </c>
      <c r="B154" s="67" t="s">
        <v>122</v>
      </c>
      <c r="C154" s="76" t="e">
        <f>VLOOKUP(A154,'Appendix 1 Data'!A:C,3,FALSE)</f>
        <v>#N/A</v>
      </c>
      <c r="D154" s="221"/>
      <c r="E154" s="170">
        <f t="shared" si="22"/>
        <v>0</v>
      </c>
      <c r="F154" s="71">
        <f t="shared" si="23"/>
        <v>0</v>
      </c>
      <c r="G154" s="221"/>
      <c r="H154" s="170"/>
      <c r="I154" s="71">
        <f t="shared" si="24"/>
        <v>0</v>
      </c>
      <c r="J154" s="221"/>
      <c r="K154" s="170"/>
      <c r="L154" s="71">
        <f t="shared" si="25"/>
        <v>0</v>
      </c>
      <c r="M154" s="221"/>
      <c r="N154" s="170"/>
      <c r="O154" s="71">
        <f t="shared" si="26"/>
        <v>0</v>
      </c>
      <c r="P154" s="69">
        <f t="shared" si="27"/>
        <v>0</v>
      </c>
      <c r="Q154" s="70">
        <f t="shared" si="27"/>
        <v>0</v>
      </c>
      <c r="R154" s="71">
        <f t="shared" si="28"/>
        <v>0</v>
      </c>
      <c r="S154" s="163"/>
    </row>
    <row r="155" spans="1:19" ht="19.5" customHeight="1" x14ac:dyDescent="0.25">
      <c r="A155" s="66">
        <v>4654</v>
      </c>
      <c r="B155" s="67" t="s">
        <v>123</v>
      </c>
      <c r="C155" s="76" t="str">
        <f>VLOOKUP(A155,'Appendix 1 Data'!A:C,3,FALSE)</f>
        <v>Gaynor Scrafton</v>
      </c>
      <c r="D155" s="270">
        <v>32610</v>
      </c>
      <c r="E155" s="170">
        <f t="shared" si="22"/>
        <v>32610</v>
      </c>
      <c r="F155" s="71">
        <f t="shared" si="23"/>
        <v>0</v>
      </c>
      <c r="G155" s="221">
        <v>0</v>
      </c>
      <c r="H155" s="170">
        <v>0</v>
      </c>
      <c r="I155" s="71">
        <f t="shared" si="24"/>
        <v>0</v>
      </c>
      <c r="J155" s="221">
        <v>0</v>
      </c>
      <c r="K155" s="170">
        <v>0</v>
      </c>
      <c r="L155" s="71">
        <f t="shared" si="25"/>
        <v>0</v>
      </c>
      <c r="M155" s="221">
        <v>0</v>
      </c>
      <c r="N155" s="170">
        <v>0</v>
      </c>
      <c r="O155" s="71">
        <f t="shared" si="26"/>
        <v>0</v>
      </c>
      <c r="P155" s="69">
        <f t="shared" si="27"/>
        <v>32610</v>
      </c>
      <c r="Q155" s="70">
        <f t="shared" si="27"/>
        <v>32610</v>
      </c>
      <c r="R155" s="71">
        <f t="shared" si="28"/>
        <v>0</v>
      </c>
    </row>
    <row r="156" spans="1:19" ht="19.5" customHeight="1" x14ac:dyDescent="0.25">
      <c r="A156" s="66">
        <v>4800</v>
      </c>
      <c r="B156" s="67" t="s">
        <v>124</v>
      </c>
      <c r="C156" s="76" t="str">
        <f>VLOOKUP(A156,'Appendix 1 Data'!A:C,3,FALSE)</f>
        <v>Pauline Simpson</v>
      </c>
      <c r="D156" s="221">
        <v>69413</v>
      </c>
      <c r="E156" s="170">
        <f t="shared" si="22"/>
        <v>69413</v>
      </c>
      <c r="F156" s="71">
        <f t="shared" si="23"/>
        <v>0</v>
      </c>
      <c r="G156" s="221">
        <v>5808</v>
      </c>
      <c r="H156" s="170">
        <v>5478</v>
      </c>
      <c r="I156" s="71">
        <f t="shared" si="24"/>
        <v>-330</v>
      </c>
      <c r="J156" s="221">
        <v>0</v>
      </c>
      <c r="K156" s="170">
        <v>0</v>
      </c>
      <c r="L156" s="71">
        <f t="shared" si="25"/>
        <v>0</v>
      </c>
      <c r="M156" s="221">
        <v>0</v>
      </c>
      <c r="N156" s="170">
        <v>0</v>
      </c>
      <c r="O156" s="71">
        <f t="shared" si="26"/>
        <v>0</v>
      </c>
      <c r="P156" s="69">
        <f t="shared" si="27"/>
        <v>63605</v>
      </c>
      <c r="Q156" s="70">
        <f t="shared" si="27"/>
        <v>63935</v>
      </c>
      <c r="R156" s="71">
        <f t="shared" si="28"/>
        <v>330</v>
      </c>
    </row>
    <row r="157" spans="1:19" ht="19.5" customHeight="1" x14ac:dyDescent="0.25">
      <c r="A157" s="66">
        <v>4802</v>
      </c>
      <c r="B157" s="67" t="s">
        <v>125</v>
      </c>
      <c r="C157" s="76" t="str">
        <f>VLOOKUP(A157,'Appendix 1 Data'!A:C,3,FALSE)</f>
        <v>Ailsa Bennett</v>
      </c>
      <c r="D157" s="221">
        <v>-15359</v>
      </c>
      <c r="E157" s="170">
        <f t="shared" si="22"/>
        <v>-15359</v>
      </c>
      <c r="F157" s="71">
        <f t="shared" si="23"/>
        <v>0</v>
      </c>
      <c r="G157" s="221">
        <v>0</v>
      </c>
      <c r="H157" s="170">
        <v>0</v>
      </c>
      <c r="I157" s="71">
        <f t="shared" si="24"/>
        <v>0</v>
      </c>
      <c r="J157" s="221">
        <v>0</v>
      </c>
      <c r="K157" s="170">
        <v>0</v>
      </c>
      <c r="L157" s="71">
        <f t="shared" si="25"/>
        <v>0</v>
      </c>
      <c r="M157" s="221">
        <v>0</v>
      </c>
      <c r="N157" s="170">
        <v>0</v>
      </c>
      <c r="O157" s="71">
        <f t="shared" si="26"/>
        <v>0</v>
      </c>
      <c r="P157" s="69">
        <f t="shared" si="27"/>
        <v>-15359</v>
      </c>
      <c r="Q157" s="70">
        <f t="shared" si="27"/>
        <v>-15359</v>
      </c>
      <c r="R157" s="71">
        <f t="shared" si="28"/>
        <v>0</v>
      </c>
    </row>
    <row r="158" spans="1:19" ht="19.5" customHeight="1" x14ac:dyDescent="0.25">
      <c r="A158" s="66">
        <v>4810</v>
      </c>
      <c r="B158" s="67" t="s">
        <v>197</v>
      </c>
      <c r="C158" s="76" t="str">
        <f>VLOOKUP(A158,'Appendix 1 Data'!A:C,3,FALSE)</f>
        <v>Beth Robson</v>
      </c>
      <c r="D158" s="221">
        <v>78258</v>
      </c>
      <c r="E158" s="170">
        <f t="shared" si="22"/>
        <v>78258</v>
      </c>
      <c r="F158" s="71">
        <f t="shared" si="23"/>
        <v>0</v>
      </c>
      <c r="G158" s="221">
        <v>35493</v>
      </c>
      <c r="H158" s="170">
        <v>28314</v>
      </c>
      <c r="I158" s="71">
        <f t="shared" si="24"/>
        <v>-7179</v>
      </c>
      <c r="J158" s="221">
        <v>0</v>
      </c>
      <c r="K158" s="170">
        <v>0</v>
      </c>
      <c r="L158" s="71">
        <f t="shared" si="25"/>
        <v>0</v>
      </c>
      <c r="M158" s="221">
        <v>8000</v>
      </c>
      <c r="N158" s="170">
        <v>17195</v>
      </c>
      <c r="O158" s="71">
        <f t="shared" si="26"/>
        <v>9195</v>
      </c>
      <c r="P158" s="69">
        <f t="shared" si="27"/>
        <v>34765</v>
      </c>
      <c r="Q158" s="70">
        <f t="shared" si="27"/>
        <v>32749</v>
      </c>
      <c r="R158" s="71">
        <f t="shared" si="28"/>
        <v>-2016</v>
      </c>
      <c r="S158" s="163"/>
    </row>
    <row r="159" spans="1:19" ht="19.5" customHeight="1" x14ac:dyDescent="0.25">
      <c r="A159" s="66">
        <v>4818</v>
      </c>
      <c r="B159" s="67" t="s">
        <v>203</v>
      </c>
      <c r="C159" s="76" t="str">
        <f>VLOOKUP(A159,'Appendix 1 Data'!A:C,3,FALSE)</f>
        <v>Pauline Simpson</v>
      </c>
      <c r="D159" s="221">
        <v>26699</v>
      </c>
      <c r="E159" s="170">
        <f t="shared" si="22"/>
        <v>26699</v>
      </c>
      <c r="F159" s="71">
        <f t="shared" si="23"/>
        <v>0</v>
      </c>
      <c r="G159" s="221">
        <v>3649</v>
      </c>
      <c r="H159" s="170">
        <v>3834</v>
      </c>
      <c r="I159" s="71">
        <f t="shared" si="24"/>
        <v>185</v>
      </c>
      <c r="J159" s="221">
        <v>0</v>
      </c>
      <c r="K159" s="170">
        <v>0</v>
      </c>
      <c r="L159" s="71">
        <f t="shared" si="25"/>
        <v>0</v>
      </c>
      <c r="M159" s="221">
        <v>0</v>
      </c>
      <c r="N159" s="170">
        <v>0</v>
      </c>
      <c r="O159" s="71">
        <f t="shared" si="26"/>
        <v>0</v>
      </c>
      <c r="P159" s="69">
        <f t="shared" si="27"/>
        <v>23050</v>
      </c>
      <c r="Q159" s="70">
        <f t="shared" si="27"/>
        <v>22865</v>
      </c>
      <c r="R159" s="71">
        <f t="shared" si="28"/>
        <v>-185</v>
      </c>
    </row>
    <row r="160" spans="1:19" ht="19.5" customHeight="1" x14ac:dyDescent="0.25">
      <c r="D160" s="77"/>
      <c r="E160" s="78"/>
      <c r="F160" s="71"/>
      <c r="G160" s="77"/>
      <c r="H160" s="78"/>
      <c r="I160" s="71"/>
      <c r="J160" s="77"/>
      <c r="K160" s="78"/>
      <c r="L160" s="71"/>
      <c r="M160" s="77"/>
      <c r="N160" s="78"/>
      <c r="O160" s="71"/>
      <c r="P160" s="69"/>
      <c r="Q160" s="70"/>
      <c r="R160" s="71"/>
    </row>
    <row r="161" spans="1:20" s="86" customFormat="1" ht="19.5" customHeight="1" x14ac:dyDescent="0.25">
      <c r="A161" s="79"/>
      <c r="B161" s="74" t="s">
        <v>142</v>
      </c>
      <c r="C161" s="75"/>
      <c r="D161" s="80">
        <f t="shared" ref="D161:I161" si="29">SUM(D133:D159)</f>
        <v>756629</v>
      </c>
      <c r="E161" s="81">
        <f t="shared" si="29"/>
        <v>756629</v>
      </c>
      <c r="F161" s="82">
        <f t="shared" si="29"/>
        <v>0</v>
      </c>
      <c r="G161" s="80">
        <f t="shared" si="29"/>
        <v>212835</v>
      </c>
      <c r="H161" s="81">
        <f t="shared" si="29"/>
        <v>244604</v>
      </c>
      <c r="I161" s="82">
        <f t="shared" si="29"/>
        <v>31769</v>
      </c>
      <c r="J161" s="80"/>
      <c r="K161" s="81"/>
      <c r="L161" s="82">
        <f>SUM(L133:L159)</f>
        <v>-6765</v>
      </c>
      <c r="M161" s="80"/>
      <c r="N161" s="81"/>
      <c r="O161" s="82">
        <f>SUM(O133:O159)</f>
        <v>-633</v>
      </c>
      <c r="P161" s="83">
        <f>SUM(P133:P159)</f>
        <v>346592</v>
      </c>
      <c r="Q161" s="84">
        <f>SUM(Q133:Q159)</f>
        <v>322221</v>
      </c>
      <c r="R161" s="82">
        <f>SUM(R133:R159)</f>
        <v>-24371</v>
      </c>
      <c r="S161" s="226"/>
      <c r="T161" s="85"/>
    </row>
    <row r="162" spans="1:20" ht="19.5" customHeight="1" x14ac:dyDescent="0.25">
      <c r="D162" s="77"/>
      <c r="E162" s="78"/>
      <c r="F162" s="71"/>
      <c r="G162" s="77"/>
      <c r="H162" s="78"/>
      <c r="I162" s="71"/>
      <c r="J162" s="77"/>
      <c r="K162" s="78"/>
      <c r="L162" s="71"/>
      <c r="M162" s="77"/>
      <c r="N162" s="78"/>
      <c r="O162" s="71"/>
      <c r="P162" s="69"/>
      <c r="Q162" s="70"/>
      <c r="R162" s="71"/>
    </row>
    <row r="163" spans="1:20" ht="19.5" customHeight="1" x14ac:dyDescent="0.25">
      <c r="B163" s="74" t="s">
        <v>126</v>
      </c>
      <c r="C163" s="75"/>
      <c r="D163" s="77"/>
      <c r="E163" s="78"/>
      <c r="F163" s="71"/>
      <c r="G163" s="77"/>
      <c r="H163" s="78"/>
      <c r="I163" s="71"/>
      <c r="J163" s="77"/>
      <c r="K163" s="78"/>
      <c r="L163" s="71"/>
      <c r="M163" s="77"/>
      <c r="N163" s="78"/>
      <c r="O163" s="71"/>
      <c r="P163" s="69"/>
      <c r="Q163" s="70"/>
      <c r="R163" s="71"/>
    </row>
    <row r="164" spans="1:20" ht="15.75" customHeight="1" x14ac:dyDescent="0.25">
      <c r="A164" s="66">
        <v>4130</v>
      </c>
      <c r="B164" s="67" t="s">
        <v>204</v>
      </c>
      <c r="C164" s="76" t="str">
        <f>VLOOKUP(A164,'Appendix 1 Data'!A:C,3,FALSE)</f>
        <v>Michelle Denham</v>
      </c>
      <c r="D164" s="221">
        <v>-141666</v>
      </c>
      <c r="E164" s="170">
        <f t="shared" ref="E164:E174" si="30">D164</f>
        <v>-141666</v>
      </c>
      <c r="F164" s="71">
        <f t="shared" ref="F164:F174" si="31">E164-D164</f>
        <v>0</v>
      </c>
      <c r="G164" s="221">
        <v>21366</v>
      </c>
      <c r="H164" s="170">
        <v>16565</v>
      </c>
      <c r="I164" s="71">
        <f t="shared" ref="I164:I174" si="32">H164-G164</f>
        <v>-4801</v>
      </c>
      <c r="J164" s="221">
        <v>0</v>
      </c>
      <c r="K164" s="170">
        <v>0</v>
      </c>
      <c r="L164" s="71">
        <f t="shared" ref="L164:L174" si="33">K164-J164</f>
        <v>0</v>
      </c>
      <c r="M164" s="221">
        <v>0</v>
      </c>
      <c r="N164" s="170">
        <v>0</v>
      </c>
      <c r="O164" s="71">
        <f t="shared" ref="O164:O174" si="34">N164-M164</f>
        <v>0</v>
      </c>
      <c r="P164" s="69">
        <f t="shared" ref="P164:Q174" si="35">D164-G164-M164-J164</f>
        <v>-163032</v>
      </c>
      <c r="Q164" s="70">
        <f t="shared" si="35"/>
        <v>-158231</v>
      </c>
      <c r="R164" s="71">
        <f t="shared" ref="R164:R174" si="36">Q164-P164</f>
        <v>4801</v>
      </c>
      <c r="S164" s="243" t="s">
        <v>482</v>
      </c>
    </row>
    <row r="165" spans="1:20" ht="19.5" customHeight="1" x14ac:dyDescent="0.25">
      <c r="A165" s="66">
        <v>4369</v>
      </c>
      <c r="B165" s="67" t="s">
        <v>127</v>
      </c>
      <c r="C165" s="76" t="str">
        <f>VLOOKUP(A165,'Appendix 1 Data'!A:C,3,FALSE)</f>
        <v>Terry Anderson</v>
      </c>
      <c r="D165" s="270">
        <v>175615</v>
      </c>
      <c r="E165" s="170">
        <f t="shared" si="30"/>
        <v>175615</v>
      </c>
      <c r="F165" s="71">
        <f t="shared" si="31"/>
        <v>0</v>
      </c>
      <c r="G165" s="221">
        <v>75509</v>
      </c>
      <c r="H165" s="170">
        <v>75509</v>
      </c>
      <c r="I165" s="71">
        <f t="shared" si="32"/>
        <v>0</v>
      </c>
      <c r="J165" s="221">
        <v>16047</v>
      </c>
      <c r="K165" s="170">
        <v>16047</v>
      </c>
      <c r="L165" s="71">
        <f t="shared" si="33"/>
        <v>0</v>
      </c>
      <c r="M165" s="221">
        <v>18622</v>
      </c>
      <c r="N165" s="170">
        <v>18622</v>
      </c>
      <c r="O165" s="71">
        <f t="shared" si="34"/>
        <v>0</v>
      </c>
      <c r="P165" s="69">
        <f t="shared" si="35"/>
        <v>65437</v>
      </c>
      <c r="Q165" s="70">
        <f t="shared" si="35"/>
        <v>65437</v>
      </c>
      <c r="R165" s="71">
        <f t="shared" si="36"/>
        <v>0</v>
      </c>
    </row>
    <row r="166" spans="1:20" ht="19.5" customHeight="1" x14ac:dyDescent="0.25">
      <c r="A166" s="66">
        <v>4415</v>
      </c>
      <c r="B166" s="67" t="s">
        <v>128</v>
      </c>
      <c r="C166" s="76" t="str">
        <f>VLOOKUP(A166,'Appendix 1 Data'!A:C,3,FALSE)</f>
        <v>Beth Robson</v>
      </c>
      <c r="D166" s="221">
        <v>226435</v>
      </c>
      <c r="E166" s="170">
        <f t="shared" si="30"/>
        <v>226435</v>
      </c>
      <c r="F166" s="71">
        <f t="shared" si="31"/>
        <v>0</v>
      </c>
      <c r="G166" s="221">
        <v>42656</v>
      </c>
      <c r="H166" s="170">
        <v>13680</v>
      </c>
      <c r="I166" s="71">
        <f t="shared" si="32"/>
        <v>-28976</v>
      </c>
      <c r="J166" s="221">
        <v>0</v>
      </c>
      <c r="K166" s="170">
        <v>0</v>
      </c>
      <c r="L166" s="71">
        <f t="shared" si="33"/>
        <v>0</v>
      </c>
      <c r="M166" s="221">
        <v>174295</v>
      </c>
      <c r="N166" s="170">
        <v>168705</v>
      </c>
      <c r="O166" s="71">
        <f t="shared" si="34"/>
        <v>-5590</v>
      </c>
      <c r="P166" s="69">
        <f t="shared" si="35"/>
        <v>9484</v>
      </c>
      <c r="Q166" s="70">
        <f t="shared" si="35"/>
        <v>44050</v>
      </c>
      <c r="R166" s="71">
        <f t="shared" si="36"/>
        <v>34566</v>
      </c>
      <c r="S166" s="244"/>
    </row>
    <row r="167" spans="1:20" ht="19.5" customHeight="1" x14ac:dyDescent="0.25">
      <c r="A167" s="66">
        <v>4417</v>
      </c>
      <c r="B167" s="67" t="s">
        <v>129</v>
      </c>
      <c r="C167" s="76" t="str">
        <f>VLOOKUP(A167,'Appendix 1 Data'!A:C,3,FALSE)</f>
        <v>Gaynor Scrafton</v>
      </c>
      <c r="D167" s="270">
        <v>-113204</v>
      </c>
      <c r="E167" s="170">
        <f t="shared" si="30"/>
        <v>-113204</v>
      </c>
      <c r="F167" s="71">
        <f t="shared" si="31"/>
        <v>0</v>
      </c>
      <c r="G167" s="221">
        <v>45117</v>
      </c>
      <c r="H167" s="170">
        <v>32906</v>
      </c>
      <c r="I167" s="71">
        <f t="shared" si="32"/>
        <v>-12211</v>
      </c>
      <c r="J167" s="221">
        <v>0</v>
      </c>
      <c r="K167" s="170">
        <v>0</v>
      </c>
      <c r="L167" s="71">
        <f t="shared" si="33"/>
        <v>0</v>
      </c>
      <c r="M167" s="221">
        <v>0</v>
      </c>
      <c r="N167" s="170">
        <v>0</v>
      </c>
      <c r="O167" s="71">
        <f t="shared" si="34"/>
        <v>0</v>
      </c>
      <c r="P167" s="69">
        <f t="shared" si="35"/>
        <v>-158321</v>
      </c>
      <c r="Q167" s="70">
        <f t="shared" si="35"/>
        <v>-146110</v>
      </c>
      <c r="R167" s="71">
        <f t="shared" si="36"/>
        <v>12211</v>
      </c>
      <c r="S167" s="163" t="s">
        <v>520</v>
      </c>
    </row>
    <row r="168" spans="1:20" ht="19.5" customHeight="1" x14ac:dyDescent="0.25">
      <c r="A168" s="66">
        <v>4426</v>
      </c>
      <c r="B168" s="67" t="s">
        <v>130</v>
      </c>
      <c r="C168" s="76" t="str">
        <f>VLOOKUP(A168,'Appendix 1 Data'!A:C,3,FALSE)</f>
        <v>Pauline Simpson</v>
      </c>
      <c r="D168" s="221">
        <v>140005</v>
      </c>
      <c r="E168" s="170">
        <f t="shared" si="30"/>
        <v>140005</v>
      </c>
      <c r="F168" s="71">
        <f t="shared" si="31"/>
        <v>0</v>
      </c>
      <c r="G168" s="221">
        <v>26241</v>
      </c>
      <c r="H168" s="170">
        <v>26241</v>
      </c>
      <c r="I168" s="71">
        <f t="shared" si="32"/>
        <v>0</v>
      </c>
      <c r="J168" s="221">
        <v>0</v>
      </c>
      <c r="K168" s="170">
        <v>0</v>
      </c>
      <c r="L168" s="71">
        <f t="shared" si="33"/>
        <v>0</v>
      </c>
      <c r="M168" s="221">
        <v>0</v>
      </c>
      <c r="N168" s="170">
        <v>0</v>
      </c>
      <c r="O168" s="71">
        <f t="shared" si="34"/>
        <v>0</v>
      </c>
      <c r="P168" s="69">
        <f t="shared" si="35"/>
        <v>113764</v>
      </c>
      <c r="Q168" s="70">
        <f t="shared" si="35"/>
        <v>113764</v>
      </c>
      <c r="R168" s="71">
        <f t="shared" si="36"/>
        <v>0</v>
      </c>
    </row>
    <row r="169" spans="1:20" ht="19.5" customHeight="1" x14ac:dyDescent="0.25">
      <c r="A169" s="66">
        <v>4434</v>
      </c>
      <c r="B169" s="67" t="s">
        <v>205</v>
      </c>
      <c r="C169" s="76" t="str">
        <f>VLOOKUP(A169,'Appendix 1 Data'!A:C,3,FALSE)</f>
        <v>Ailsa Bennett</v>
      </c>
      <c r="D169" s="221"/>
      <c r="E169" s="170">
        <f t="shared" si="30"/>
        <v>0</v>
      </c>
      <c r="F169" s="71">
        <f t="shared" si="31"/>
        <v>0</v>
      </c>
      <c r="G169" s="221"/>
      <c r="H169" s="170"/>
      <c r="I169" s="71">
        <f t="shared" si="32"/>
        <v>0</v>
      </c>
      <c r="J169" s="221"/>
      <c r="K169" s="170"/>
      <c r="L169" s="71">
        <f t="shared" si="33"/>
        <v>0</v>
      </c>
      <c r="M169" s="221"/>
      <c r="N169" s="170"/>
      <c r="O169" s="71">
        <f t="shared" si="34"/>
        <v>0</v>
      </c>
      <c r="P169" s="69">
        <f t="shared" si="35"/>
        <v>0</v>
      </c>
      <c r="Q169" s="70">
        <f t="shared" si="35"/>
        <v>0</v>
      </c>
      <c r="R169" s="71">
        <f t="shared" si="36"/>
        <v>0</v>
      </c>
      <c r="S169" s="163"/>
    </row>
    <row r="170" spans="1:20" ht="19.5" customHeight="1" x14ac:dyDescent="0.25">
      <c r="A170" s="66">
        <v>4438</v>
      </c>
      <c r="B170" s="67" t="s">
        <v>131</v>
      </c>
      <c r="C170" s="76" t="str">
        <f>VLOOKUP(A170,'Appendix 1 Data'!A:C,3,FALSE)</f>
        <v>Beth Robson</v>
      </c>
      <c r="D170" s="221">
        <v>24785</v>
      </c>
      <c r="E170" s="170">
        <f t="shared" si="30"/>
        <v>24785</v>
      </c>
      <c r="F170" s="71">
        <f t="shared" si="31"/>
        <v>0</v>
      </c>
      <c r="G170" s="221">
        <v>92376</v>
      </c>
      <c r="H170" s="170">
        <v>92376</v>
      </c>
      <c r="I170" s="71">
        <f t="shared" si="32"/>
        <v>0</v>
      </c>
      <c r="J170" s="221">
        <v>17502</v>
      </c>
      <c r="K170" s="170">
        <v>17502</v>
      </c>
      <c r="L170" s="71">
        <f t="shared" si="33"/>
        <v>0</v>
      </c>
      <c r="M170" s="221">
        <v>0</v>
      </c>
      <c r="N170" s="170">
        <v>0</v>
      </c>
      <c r="O170" s="71">
        <f t="shared" si="34"/>
        <v>0</v>
      </c>
      <c r="P170" s="69">
        <f t="shared" si="35"/>
        <v>-85093</v>
      </c>
      <c r="Q170" s="70">
        <f t="shared" si="35"/>
        <v>-85093</v>
      </c>
      <c r="R170" s="71">
        <f t="shared" si="36"/>
        <v>0</v>
      </c>
      <c r="S170" s="163"/>
    </row>
    <row r="171" spans="1:20" ht="27" customHeight="1" x14ac:dyDescent="0.25">
      <c r="A171" s="66">
        <v>4439</v>
      </c>
      <c r="B171" s="67" t="s">
        <v>206</v>
      </c>
      <c r="C171" s="76" t="str">
        <f>VLOOKUP(A171,'Appendix 1 Data'!A:C,3,FALSE)</f>
        <v>Ailsa Bennett</v>
      </c>
      <c r="D171" s="221"/>
      <c r="E171" s="170">
        <f t="shared" si="30"/>
        <v>0</v>
      </c>
      <c r="F171" s="71">
        <f t="shared" si="31"/>
        <v>0</v>
      </c>
      <c r="G171" s="221"/>
      <c r="H171" s="170"/>
      <c r="I171" s="71">
        <f t="shared" si="32"/>
        <v>0</v>
      </c>
      <c r="J171" s="221"/>
      <c r="K171" s="170"/>
      <c r="L171" s="71">
        <f t="shared" si="33"/>
        <v>0</v>
      </c>
      <c r="M171" s="221"/>
      <c r="N171" s="170"/>
      <c r="O171" s="71">
        <f t="shared" si="34"/>
        <v>0</v>
      </c>
      <c r="P171" s="69">
        <f t="shared" si="35"/>
        <v>0</v>
      </c>
      <c r="Q171" s="70">
        <f t="shared" si="35"/>
        <v>0</v>
      </c>
      <c r="R171" s="71">
        <f t="shared" si="36"/>
        <v>0</v>
      </c>
    </row>
    <row r="172" spans="1:20" ht="19.5" customHeight="1" x14ac:dyDescent="0.3">
      <c r="A172" s="66">
        <v>4442</v>
      </c>
      <c r="B172" s="189" t="s">
        <v>376</v>
      </c>
      <c r="C172" s="76" t="e">
        <f>VLOOKUP(A172,'Appendix 1 Data'!A:C,3,FALSE)</f>
        <v>#N/A</v>
      </c>
      <c r="D172" s="221"/>
      <c r="E172" s="170">
        <f t="shared" si="30"/>
        <v>0</v>
      </c>
      <c r="F172" s="71">
        <f t="shared" si="31"/>
        <v>0</v>
      </c>
      <c r="G172" s="221"/>
      <c r="H172" s="170"/>
      <c r="I172" s="71">
        <f t="shared" si="32"/>
        <v>0</v>
      </c>
      <c r="J172" s="221"/>
      <c r="K172" s="170"/>
      <c r="L172" s="71">
        <f t="shared" si="33"/>
        <v>0</v>
      </c>
      <c r="M172" s="221"/>
      <c r="N172" s="170"/>
      <c r="O172" s="71">
        <f t="shared" si="34"/>
        <v>0</v>
      </c>
      <c r="P172" s="69">
        <f t="shared" si="35"/>
        <v>0</v>
      </c>
      <c r="Q172" s="70">
        <f t="shared" si="35"/>
        <v>0</v>
      </c>
      <c r="R172" s="71">
        <f t="shared" si="36"/>
        <v>0</v>
      </c>
      <c r="S172" s="163"/>
    </row>
    <row r="173" spans="1:20" ht="19.5" customHeight="1" x14ac:dyDescent="0.25">
      <c r="A173" s="66">
        <v>4632</v>
      </c>
      <c r="B173" s="200" t="s">
        <v>458</v>
      </c>
      <c r="C173" s="76" t="e">
        <f>VLOOKUP(A173,'Appendix 1 Data'!A:C,3,FALSE)</f>
        <v>#N/A</v>
      </c>
      <c r="D173" s="221"/>
      <c r="E173" s="170">
        <f t="shared" si="30"/>
        <v>0</v>
      </c>
      <c r="F173" s="71">
        <f t="shared" si="31"/>
        <v>0</v>
      </c>
      <c r="G173" s="221"/>
      <c r="H173" s="170"/>
      <c r="I173" s="71">
        <f t="shared" si="32"/>
        <v>0</v>
      </c>
      <c r="J173" s="221"/>
      <c r="K173" s="170"/>
      <c r="L173" s="71">
        <f t="shared" si="33"/>
        <v>0</v>
      </c>
      <c r="M173" s="221"/>
      <c r="N173" s="170"/>
      <c r="O173" s="71">
        <f t="shared" si="34"/>
        <v>0</v>
      </c>
      <c r="P173" s="69">
        <f t="shared" si="35"/>
        <v>0</v>
      </c>
      <c r="Q173" s="70">
        <f t="shared" si="35"/>
        <v>0</v>
      </c>
      <c r="R173" s="71">
        <f t="shared" si="36"/>
        <v>0</v>
      </c>
    </row>
    <row r="174" spans="1:20" ht="19.5" customHeight="1" x14ac:dyDescent="0.25">
      <c r="A174" s="66">
        <v>5400</v>
      </c>
      <c r="B174" s="67" t="s">
        <v>132</v>
      </c>
      <c r="C174" s="76" t="str">
        <f>VLOOKUP(A174,'Appendix 1 Data'!A:C,3,FALSE)</f>
        <v>Michelle Denham</v>
      </c>
      <c r="D174" s="221">
        <v>360488</v>
      </c>
      <c r="E174" s="170">
        <f t="shared" si="30"/>
        <v>360488</v>
      </c>
      <c r="F174" s="71">
        <f t="shared" si="31"/>
        <v>0</v>
      </c>
      <c r="G174" s="221">
        <v>36376</v>
      </c>
      <c r="H174" s="170">
        <v>36376</v>
      </c>
      <c r="I174" s="71">
        <f t="shared" si="32"/>
        <v>0</v>
      </c>
      <c r="J174" s="221">
        <v>32070</v>
      </c>
      <c r="K174" s="170">
        <v>14637</v>
      </c>
      <c r="L174" s="71">
        <f t="shared" si="33"/>
        <v>-17433</v>
      </c>
      <c r="M174" s="221">
        <v>169211</v>
      </c>
      <c r="N174" s="170">
        <v>177160</v>
      </c>
      <c r="O174" s="71">
        <f t="shared" si="34"/>
        <v>7949</v>
      </c>
      <c r="P174" s="69">
        <f t="shared" si="35"/>
        <v>122831</v>
      </c>
      <c r="Q174" s="70">
        <f t="shared" si="35"/>
        <v>132315</v>
      </c>
      <c r="R174" s="71">
        <f t="shared" si="36"/>
        <v>9484</v>
      </c>
      <c r="S174" s="163" t="s">
        <v>484</v>
      </c>
    </row>
    <row r="175" spans="1:20" ht="19.5" customHeight="1" x14ac:dyDescent="0.25">
      <c r="D175" s="77"/>
      <c r="E175" s="78"/>
      <c r="F175" s="71"/>
      <c r="G175" s="77"/>
      <c r="H175" s="78"/>
      <c r="I175" s="71"/>
      <c r="J175" s="77"/>
      <c r="K175" s="78"/>
      <c r="L175" s="71"/>
      <c r="M175" s="77"/>
      <c r="N175" s="78"/>
      <c r="O175" s="71"/>
      <c r="P175" s="69"/>
      <c r="Q175" s="70"/>
      <c r="R175" s="71"/>
    </row>
    <row r="176" spans="1:20" s="86" customFormat="1" ht="19.5" customHeight="1" x14ac:dyDescent="0.25">
      <c r="A176" s="79"/>
      <c r="B176" s="74" t="s">
        <v>143</v>
      </c>
      <c r="C176" s="75"/>
      <c r="D176" s="80">
        <f t="shared" ref="D176:R176" si="37">SUM(D164:D174)</f>
        <v>672458</v>
      </c>
      <c r="E176" s="81">
        <f t="shared" si="37"/>
        <v>672458</v>
      </c>
      <c r="F176" s="82">
        <f t="shared" si="37"/>
        <v>0</v>
      </c>
      <c r="G176" s="80">
        <f t="shared" si="37"/>
        <v>339641</v>
      </c>
      <c r="H176" s="81">
        <f t="shared" si="37"/>
        <v>293653</v>
      </c>
      <c r="I176" s="82">
        <f t="shared" si="37"/>
        <v>-45988</v>
      </c>
      <c r="J176" s="80">
        <f t="shared" ref="J176:L176" si="38">SUM(J164:J174)</f>
        <v>65619</v>
      </c>
      <c r="K176" s="81">
        <f t="shared" si="38"/>
        <v>48186</v>
      </c>
      <c r="L176" s="82">
        <f t="shared" si="38"/>
        <v>-17433</v>
      </c>
      <c r="M176" s="80">
        <f t="shared" si="37"/>
        <v>362128</v>
      </c>
      <c r="N176" s="81">
        <f t="shared" si="37"/>
        <v>364487</v>
      </c>
      <c r="O176" s="82">
        <f t="shared" si="37"/>
        <v>2359</v>
      </c>
      <c r="P176" s="83">
        <f t="shared" si="37"/>
        <v>-94930</v>
      </c>
      <c r="Q176" s="84">
        <f t="shared" si="37"/>
        <v>-33868</v>
      </c>
      <c r="R176" s="82">
        <f t="shared" si="37"/>
        <v>61062</v>
      </c>
      <c r="S176" s="226"/>
      <c r="T176" s="85"/>
    </row>
    <row r="177" spans="1:20" ht="19.5" customHeight="1" x14ac:dyDescent="0.25">
      <c r="D177" s="77"/>
      <c r="E177" s="78"/>
      <c r="F177" s="71"/>
      <c r="G177" s="77"/>
      <c r="H177" s="78"/>
      <c r="I177" s="71"/>
      <c r="J177" s="77"/>
      <c r="K177" s="78"/>
      <c r="L177" s="71"/>
      <c r="M177" s="77"/>
      <c r="N177" s="78"/>
      <c r="O177" s="71"/>
      <c r="P177" s="69"/>
      <c r="Q177" s="70"/>
      <c r="R177" s="71"/>
    </row>
    <row r="178" spans="1:20" ht="19.5" customHeight="1" x14ac:dyDescent="0.25">
      <c r="B178" s="74" t="s">
        <v>133</v>
      </c>
      <c r="C178" s="75"/>
      <c r="D178" s="77"/>
      <c r="E178" s="78"/>
      <c r="F178" s="71"/>
      <c r="G178" s="77"/>
      <c r="H178" s="78"/>
      <c r="I178" s="71"/>
      <c r="J178" s="77"/>
      <c r="K178" s="78"/>
      <c r="L178" s="71"/>
      <c r="M178" s="77"/>
      <c r="N178" s="78"/>
      <c r="O178" s="71"/>
      <c r="P178" s="69"/>
      <c r="Q178" s="70"/>
      <c r="R178" s="71"/>
    </row>
    <row r="179" spans="1:20" ht="19.5" customHeight="1" x14ac:dyDescent="0.25">
      <c r="A179" s="234" t="s">
        <v>457</v>
      </c>
      <c r="B179" s="200" t="s">
        <v>381</v>
      </c>
      <c r="C179" s="233" t="s">
        <v>185</v>
      </c>
      <c r="D179" s="221">
        <v>45736</v>
      </c>
      <c r="E179" s="170">
        <f t="shared" ref="E179:E187" si="39">D179</f>
        <v>45736</v>
      </c>
      <c r="F179" s="71">
        <f t="shared" ref="F179:F187" si="40">E179-D179</f>
        <v>0</v>
      </c>
      <c r="G179" s="221">
        <v>17976</v>
      </c>
      <c r="H179" s="170">
        <v>16675</v>
      </c>
      <c r="I179" s="71">
        <f t="shared" ref="I179:I187" si="41">H179-G179</f>
        <v>-1301</v>
      </c>
      <c r="J179" s="221">
        <v>0</v>
      </c>
      <c r="K179" s="170">
        <v>0</v>
      </c>
      <c r="L179" s="71">
        <f t="shared" ref="L179:L187" si="42">K179-J179</f>
        <v>0</v>
      </c>
      <c r="M179" s="221">
        <v>12160</v>
      </c>
      <c r="N179" s="170">
        <v>11345</v>
      </c>
      <c r="O179" s="71">
        <f t="shared" ref="O179:O187" si="43">N179-M179</f>
        <v>-815</v>
      </c>
      <c r="P179" s="69">
        <f t="shared" ref="P179:Q182" si="44">D179-G179-M179-J179</f>
        <v>15600</v>
      </c>
      <c r="Q179" s="70">
        <f t="shared" si="44"/>
        <v>17716</v>
      </c>
      <c r="R179" s="71">
        <f t="shared" ref="R179:R187" si="45">Q179-P179</f>
        <v>2116</v>
      </c>
      <c r="S179" s="163"/>
    </row>
    <row r="180" spans="1:20" ht="25.5" customHeight="1" x14ac:dyDescent="0.25">
      <c r="A180" s="66">
        <v>7003</v>
      </c>
      <c r="B180" s="67" t="s">
        <v>134</v>
      </c>
      <c r="C180" s="76" t="str">
        <f>VLOOKUP(A180,'Appendix 1 Data'!A:C,3,FALSE)</f>
        <v>Ailsa Bennett</v>
      </c>
      <c r="D180" s="221">
        <v>618647</v>
      </c>
      <c r="E180" s="170">
        <f t="shared" si="39"/>
        <v>618647</v>
      </c>
      <c r="F180" s="71">
        <f t="shared" si="40"/>
        <v>0</v>
      </c>
      <c r="G180" s="221">
        <v>0</v>
      </c>
      <c r="H180" s="170">
        <v>0</v>
      </c>
      <c r="I180" s="71">
        <f t="shared" si="41"/>
        <v>0</v>
      </c>
      <c r="J180" s="221">
        <v>0</v>
      </c>
      <c r="K180" s="170">
        <v>0</v>
      </c>
      <c r="L180" s="71">
        <f t="shared" si="42"/>
        <v>0</v>
      </c>
      <c r="M180" s="221">
        <v>525044</v>
      </c>
      <c r="N180" s="170">
        <v>333687</v>
      </c>
      <c r="O180" s="71">
        <f t="shared" si="43"/>
        <v>-191357</v>
      </c>
      <c r="P180" s="69">
        <f t="shared" ref="P180:P187" si="46">D180-G180-M180-J180</f>
        <v>93603</v>
      </c>
      <c r="Q180" s="70">
        <f t="shared" si="44"/>
        <v>284960</v>
      </c>
      <c r="R180" s="71">
        <f t="shared" si="45"/>
        <v>191357</v>
      </c>
      <c r="S180" s="163" t="s">
        <v>504</v>
      </c>
    </row>
    <row r="181" spans="1:20" ht="19.5" customHeight="1" x14ac:dyDescent="0.25">
      <c r="A181" s="66">
        <v>7006</v>
      </c>
      <c r="B181" s="67" t="s">
        <v>135</v>
      </c>
      <c r="C181" s="76" t="str">
        <f>VLOOKUP(A181,'Appendix 1 Data'!A:C,3,FALSE)</f>
        <v>Terry Anderson</v>
      </c>
      <c r="D181" s="270">
        <v>227881</v>
      </c>
      <c r="E181" s="170">
        <f t="shared" si="39"/>
        <v>227881</v>
      </c>
      <c r="F181" s="71">
        <f t="shared" si="40"/>
        <v>0</v>
      </c>
      <c r="G181" s="221">
        <v>18706</v>
      </c>
      <c r="H181" s="170">
        <v>15605</v>
      </c>
      <c r="I181" s="71">
        <f t="shared" si="41"/>
        <v>-3101</v>
      </c>
      <c r="J181" s="221">
        <v>0</v>
      </c>
      <c r="K181" s="170">
        <v>0</v>
      </c>
      <c r="L181" s="71">
        <f t="shared" si="42"/>
        <v>0</v>
      </c>
      <c r="M181" s="221">
        <v>159530</v>
      </c>
      <c r="N181" s="170">
        <v>189684</v>
      </c>
      <c r="O181" s="71">
        <f t="shared" si="43"/>
        <v>30154</v>
      </c>
      <c r="P181" s="69">
        <f t="shared" si="46"/>
        <v>49645</v>
      </c>
      <c r="Q181" s="70">
        <f t="shared" si="44"/>
        <v>22592</v>
      </c>
      <c r="R181" s="71">
        <f t="shared" si="45"/>
        <v>-27053</v>
      </c>
    </row>
    <row r="182" spans="1:20" ht="19.5" customHeight="1" x14ac:dyDescent="0.25">
      <c r="A182" s="66">
        <v>7010</v>
      </c>
      <c r="B182" s="67" t="s">
        <v>136</v>
      </c>
      <c r="C182" s="76" t="str">
        <f>VLOOKUP(A182,'Appendix 1 Data'!A:C,3,FALSE)</f>
        <v>Beth Robson</v>
      </c>
      <c r="D182" s="221">
        <v>42374</v>
      </c>
      <c r="E182" s="170">
        <f t="shared" si="39"/>
        <v>42374</v>
      </c>
      <c r="F182" s="71">
        <f t="shared" si="40"/>
        <v>0</v>
      </c>
      <c r="G182" s="221">
        <v>0</v>
      </c>
      <c r="H182" s="170">
        <v>0</v>
      </c>
      <c r="I182" s="71">
        <f t="shared" si="41"/>
        <v>0</v>
      </c>
      <c r="J182" s="221">
        <v>0</v>
      </c>
      <c r="K182" s="170">
        <v>0</v>
      </c>
      <c r="L182" s="71">
        <f t="shared" si="42"/>
        <v>0</v>
      </c>
      <c r="M182" s="221">
        <v>6300</v>
      </c>
      <c r="N182" s="170">
        <v>5395</v>
      </c>
      <c r="O182" s="71">
        <f t="shared" si="43"/>
        <v>-905</v>
      </c>
      <c r="P182" s="69">
        <f t="shared" si="46"/>
        <v>36074</v>
      </c>
      <c r="Q182" s="70">
        <f t="shared" si="44"/>
        <v>36979</v>
      </c>
      <c r="R182" s="71">
        <f t="shared" si="45"/>
        <v>905</v>
      </c>
      <c r="S182" s="239"/>
    </row>
    <row r="183" spans="1:20" ht="25.5" customHeight="1" x14ac:dyDescent="0.25">
      <c r="A183" s="66">
        <v>7012</v>
      </c>
      <c r="B183" s="67" t="s">
        <v>137</v>
      </c>
      <c r="C183" s="76" t="str">
        <f>VLOOKUP(A183,'Appendix 1 Data'!A:C,3,FALSE)</f>
        <v>Pauline Simpson</v>
      </c>
      <c r="D183" s="221">
        <v>39027</v>
      </c>
      <c r="E183" s="170">
        <f t="shared" si="39"/>
        <v>39027</v>
      </c>
      <c r="F183" s="71">
        <f t="shared" si="40"/>
        <v>0</v>
      </c>
      <c r="G183" s="221">
        <v>0</v>
      </c>
      <c r="H183" s="170">
        <v>0</v>
      </c>
      <c r="I183" s="71">
        <f t="shared" si="41"/>
        <v>0</v>
      </c>
      <c r="J183" s="221">
        <v>0</v>
      </c>
      <c r="K183" s="170">
        <v>0</v>
      </c>
      <c r="L183" s="71">
        <f t="shared" si="42"/>
        <v>0</v>
      </c>
      <c r="M183" s="221">
        <v>28300</v>
      </c>
      <c r="N183" s="170">
        <v>17790</v>
      </c>
      <c r="O183" s="71">
        <f t="shared" si="43"/>
        <v>-10510</v>
      </c>
      <c r="P183" s="69">
        <f>D183-G183-M183-J183</f>
        <v>10727</v>
      </c>
      <c r="Q183" s="70">
        <f>E183-H183-N183-K183</f>
        <v>21237</v>
      </c>
      <c r="R183" s="71">
        <f>Q183-P183</f>
        <v>10510</v>
      </c>
      <c r="S183" s="244" t="s">
        <v>488</v>
      </c>
    </row>
    <row r="184" spans="1:20" ht="19.5" customHeight="1" x14ac:dyDescent="0.25">
      <c r="A184" s="66">
        <v>7018</v>
      </c>
      <c r="B184" s="67" t="s">
        <v>138</v>
      </c>
      <c r="C184" s="76" t="str">
        <f>VLOOKUP(A184,'Appendix 1 Data'!A:C,3,FALSE)</f>
        <v>Gaynor Scrafton</v>
      </c>
      <c r="D184" s="270">
        <v>-4822</v>
      </c>
      <c r="E184" s="170">
        <f t="shared" si="39"/>
        <v>-4822</v>
      </c>
      <c r="F184" s="71">
        <f t="shared" si="40"/>
        <v>0</v>
      </c>
      <c r="G184" s="221">
        <v>0</v>
      </c>
      <c r="H184" s="170">
        <v>0</v>
      </c>
      <c r="I184" s="71">
        <f t="shared" si="41"/>
        <v>0</v>
      </c>
      <c r="J184" s="221">
        <v>0</v>
      </c>
      <c r="K184" s="170">
        <v>0</v>
      </c>
      <c r="L184" s="71">
        <f t="shared" si="42"/>
        <v>0</v>
      </c>
      <c r="M184" s="221">
        <v>0</v>
      </c>
      <c r="N184" s="170">
        <v>0</v>
      </c>
      <c r="O184" s="71">
        <f t="shared" si="43"/>
        <v>0</v>
      </c>
      <c r="P184" s="69">
        <f t="shared" si="46"/>
        <v>-4822</v>
      </c>
      <c r="Q184" s="70">
        <f t="shared" ref="Q184:Q187" si="47">E184-H184-N184-K184</f>
        <v>-4822</v>
      </c>
      <c r="R184" s="71">
        <f t="shared" si="45"/>
        <v>0</v>
      </c>
      <c r="S184" s="163"/>
    </row>
    <row r="185" spans="1:20" ht="19.5" customHeight="1" x14ac:dyDescent="0.25">
      <c r="A185" s="66">
        <v>7021</v>
      </c>
      <c r="B185" s="67" t="s">
        <v>162</v>
      </c>
      <c r="C185" s="76" t="str">
        <f>VLOOKUP(A185,'Appendix 1 Data'!A:C,3,FALSE)</f>
        <v>Pauline Simpson</v>
      </c>
      <c r="D185" s="221">
        <v>135868</v>
      </c>
      <c r="E185" s="170">
        <f t="shared" si="39"/>
        <v>135868</v>
      </c>
      <c r="F185" s="71">
        <f t="shared" si="40"/>
        <v>0</v>
      </c>
      <c r="G185" s="221">
        <v>0</v>
      </c>
      <c r="H185" s="170">
        <v>0</v>
      </c>
      <c r="I185" s="71">
        <f t="shared" si="41"/>
        <v>0</v>
      </c>
      <c r="J185" s="221">
        <v>0</v>
      </c>
      <c r="K185" s="170">
        <v>0</v>
      </c>
      <c r="L185" s="71">
        <f t="shared" si="42"/>
        <v>0</v>
      </c>
      <c r="M185" s="221">
        <v>80753</v>
      </c>
      <c r="N185" s="170">
        <v>80748</v>
      </c>
      <c r="O185" s="71">
        <f t="shared" si="43"/>
        <v>-5</v>
      </c>
      <c r="P185" s="69">
        <f t="shared" si="46"/>
        <v>55115</v>
      </c>
      <c r="Q185" s="70">
        <f t="shared" si="47"/>
        <v>55120</v>
      </c>
      <c r="R185" s="71">
        <f t="shared" si="45"/>
        <v>5</v>
      </c>
      <c r="S185" s="163"/>
    </row>
    <row r="186" spans="1:20" ht="19.5" customHeight="1" x14ac:dyDescent="0.25">
      <c r="A186" s="66">
        <v>7022</v>
      </c>
      <c r="B186" s="67" t="s">
        <v>139</v>
      </c>
      <c r="C186" s="76" t="str">
        <f>VLOOKUP(A186,'Appendix 1 Data'!A:C,3,FALSE)</f>
        <v>Ailsa Bennett</v>
      </c>
      <c r="D186" s="221">
        <v>37072</v>
      </c>
      <c r="E186" s="170">
        <f t="shared" si="39"/>
        <v>37072</v>
      </c>
      <c r="F186" s="71">
        <f t="shared" si="40"/>
        <v>0</v>
      </c>
      <c r="G186" s="221">
        <v>8128</v>
      </c>
      <c r="H186" s="170">
        <v>8128</v>
      </c>
      <c r="I186" s="71">
        <f t="shared" si="41"/>
        <v>0</v>
      </c>
      <c r="J186" s="221">
        <v>0</v>
      </c>
      <c r="K186" s="170">
        <v>0</v>
      </c>
      <c r="L186" s="71">
        <f t="shared" si="42"/>
        <v>0</v>
      </c>
      <c r="M186" s="221">
        <v>0</v>
      </c>
      <c r="N186" s="170">
        <v>0</v>
      </c>
      <c r="O186" s="71">
        <f t="shared" si="43"/>
        <v>0</v>
      </c>
      <c r="P186" s="69">
        <f t="shared" si="46"/>
        <v>28944</v>
      </c>
      <c r="Q186" s="70">
        <f t="shared" si="47"/>
        <v>28944</v>
      </c>
      <c r="R186" s="71">
        <f t="shared" si="45"/>
        <v>0</v>
      </c>
    </row>
    <row r="187" spans="1:20" ht="39.75" customHeight="1" x14ac:dyDescent="0.25">
      <c r="A187" s="66">
        <v>7024</v>
      </c>
      <c r="B187" s="67" t="s">
        <v>140</v>
      </c>
      <c r="C187" s="76" t="str">
        <f>VLOOKUP(A187,'Appendix 1 Data'!A:C,3,FALSE)</f>
        <v>Michelle Denham</v>
      </c>
      <c r="D187" s="221">
        <v>76818</v>
      </c>
      <c r="E187" s="170">
        <f t="shared" si="39"/>
        <v>76818</v>
      </c>
      <c r="F187" s="71">
        <f t="shared" si="40"/>
        <v>0</v>
      </c>
      <c r="G187" s="221">
        <v>240</v>
      </c>
      <c r="H187" s="170">
        <v>92</v>
      </c>
      <c r="I187" s="71">
        <f t="shared" si="41"/>
        <v>-148</v>
      </c>
      <c r="J187" s="221">
        <v>1120</v>
      </c>
      <c r="K187" s="170">
        <v>0</v>
      </c>
      <c r="L187" s="71">
        <f t="shared" si="42"/>
        <v>-1120</v>
      </c>
      <c r="M187" s="221">
        <v>30460</v>
      </c>
      <c r="N187" s="170">
        <v>19263</v>
      </c>
      <c r="O187" s="71">
        <f t="shared" si="43"/>
        <v>-11197</v>
      </c>
      <c r="P187" s="69">
        <f t="shared" si="46"/>
        <v>44998</v>
      </c>
      <c r="Q187" s="70">
        <f t="shared" si="47"/>
        <v>57463</v>
      </c>
      <c r="R187" s="71">
        <f t="shared" si="45"/>
        <v>12465</v>
      </c>
      <c r="S187" s="163" t="s">
        <v>480</v>
      </c>
    </row>
    <row r="188" spans="1:20" ht="19.5" customHeight="1" x14ac:dyDescent="0.25">
      <c r="D188" s="69"/>
      <c r="E188" s="70"/>
      <c r="F188" s="71"/>
      <c r="G188" s="77"/>
      <c r="H188" s="78"/>
      <c r="I188" s="71"/>
      <c r="J188" s="77"/>
      <c r="K188" s="78"/>
      <c r="L188" s="71"/>
      <c r="M188" s="77"/>
      <c r="N188" s="78"/>
      <c r="O188" s="71"/>
      <c r="P188" s="69"/>
      <c r="Q188" s="70"/>
      <c r="R188" s="71"/>
    </row>
    <row r="189" spans="1:20" s="86" customFormat="1" ht="19.5" customHeight="1" x14ac:dyDescent="0.25">
      <c r="A189" s="87">
        <f>COUNTIF(A5:A187,"&gt;1")</f>
        <v>169</v>
      </c>
      <c r="B189" s="74" t="s">
        <v>144</v>
      </c>
      <c r="C189" s="75"/>
      <c r="D189" s="83">
        <f t="shared" ref="D189:R189" si="48">SUM(D179:D187)</f>
        <v>1218601</v>
      </c>
      <c r="E189" s="84">
        <f t="shared" si="48"/>
        <v>1218601</v>
      </c>
      <c r="F189" s="82">
        <f t="shared" si="48"/>
        <v>0</v>
      </c>
      <c r="G189" s="80">
        <f t="shared" si="48"/>
        <v>45050</v>
      </c>
      <c r="H189" s="81">
        <f t="shared" si="48"/>
        <v>40500</v>
      </c>
      <c r="I189" s="82">
        <f t="shared" si="48"/>
        <v>-4550</v>
      </c>
      <c r="J189" s="80">
        <f t="shared" si="48"/>
        <v>1120</v>
      </c>
      <c r="K189" s="81">
        <f t="shared" si="48"/>
        <v>0</v>
      </c>
      <c r="L189" s="82">
        <f t="shared" si="48"/>
        <v>-1120</v>
      </c>
      <c r="M189" s="80">
        <f t="shared" si="48"/>
        <v>842547</v>
      </c>
      <c r="N189" s="81">
        <f t="shared" si="48"/>
        <v>657912</v>
      </c>
      <c r="O189" s="82">
        <f t="shared" si="48"/>
        <v>-184635</v>
      </c>
      <c r="P189" s="83">
        <f t="shared" si="48"/>
        <v>329884</v>
      </c>
      <c r="Q189" s="84">
        <f t="shared" si="48"/>
        <v>520189</v>
      </c>
      <c r="R189" s="82">
        <f t="shared" si="48"/>
        <v>190305</v>
      </c>
      <c r="S189" s="226"/>
      <c r="T189" s="85"/>
    </row>
    <row r="190" spans="1:20" ht="19.5" customHeight="1" x14ac:dyDescent="0.25">
      <c r="D190" s="69"/>
      <c r="E190" s="70"/>
      <c r="F190" s="71"/>
      <c r="G190" s="77"/>
      <c r="H190" s="78"/>
      <c r="I190" s="71"/>
      <c r="J190" s="77"/>
      <c r="K190" s="78"/>
      <c r="L190" s="71"/>
      <c r="M190" s="77"/>
      <c r="N190" s="78"/>
      <c r="O190" s="71"/>
      <c r="P190" s="69"/>
      <c r="Q190" s="70"/>
      <c r="R190" s="71"/>
    </row>
    <row r="191" spans="1:20" s="86" customFormat="1" ht="19.5" customHeight="1" x14ac:dyDescent="0.25">
      <c r="A191" s="79"/>
      <c r="B191" s="74" t="s">
        <v>145</v>
      </c>
      <c r="C191" s="75"/>
      <c r="D191" s="83">
        <f t="shared" ref="D191:R191" si="49">D189+D176+D161+D130</f>
        <v>6640676</v>
      </c>
      <c r="E191" s="84">
        <f t="shared" si="49"/>
        <v>6640676</v>
      </c>
      <c r="F191" s="84">
        <f t="shared" si="49"/>
        <v>0</v>
      </c>
      <c r="G191" s="80">
        <f t="shared" si="49"/>
        <v>1225555</v>
      </c>
      <c r="H191" s="81">
        <f t="shared" si="49"/>
        <v>1181042</v>
      </c>
      <c r="I191" s="84">
        <f t="shared" si="49"/>
        <v>-44513</v>
      </c>
      <c r="J191" s="80">
        <f t="shared" ref="J191:L191" si="50">J189+J176+J161+J130</f>
        <v>148360</v>
      </c>
      <c r="K191" s="81">
        <f t="shared" si="50"/>
        <v>119559</v>
      </c>
      <c r="L191" s="84">
        <f t="shared" si="50"/>
        <v>-35566</v>
      </c>
      <c r="M191" s="80">
        <f t="shared" si="49"/>
        <v>2555836</v>
      </c>
      <c r="N191" s="81">
        <f t="shared" si="49"/>
        <v>1866408</v>
      </c>
      <c r="O191" s="84">
        <f t="shared" si="49"/>
        <v>-690061</v>
      </c>
      <c r="P191" s="83">
        <f>P189+P176+P161+P130</f>
        <v>2513723</v>
      </c>
      <c r="Q191" s="84">
        <f t="shared" si="49"/>
        <v>3283863</v>
      </c>
      <c r="R191" s="82">
        <f t="shared" si="49"/>
        <v>770140</v>
      </c>
      <c r="S191" s="226"/>
      <c r="T191" s="85"/>
    </row>
    <row r="192" spans="1:20" ht="19.5" customHeight="1" x14ac:dyDescent="0.25">
      <c r="D192" s="69"/>
      <c r="E192" s="70"/>
      <c r="F192" s="71"/>
      <c r="G192" s="77"/>
      <c r="H192" s="78"/>
      <c r="I192" s="71"/>
      <c r="J192" s="77"/>
      <c r="K192" s="78"/>
      <c r="L192" s="71"/>
      <c r="M192" s="77"/>
      <c r="N192" s="78"/>
      <c r="O192" s="71"/>
      <c r="P192" s="69"/>
      <c r="Q192" s="70"/>
      <c r="R192" s="71"/>
    </row>
    <row r="193" spans="1:25" ht="19.5" customHeight="1" x14ac:dyDescent="0.25">
      <c r="A193" s="88"/>
      <c r="B193" s="89"/>
      <c r="C193" s="90"/>
      <c r="D193" s="91"/>
      <c r="E193" s="92"/>
      <c r="F193" s="93"/>
      <c r="G193" s="91"/>
      <c r="H193" s="92"/>
      <c r="I193" s="93"/>
      <c r="J193" s="91"/>
      <c r="K193" s="92"/>
      <c r="L193" s="93"/>
      <c r="M193" s="91"/>
      <c r="N193" s="92"/>
      <c r="O193" s="93"/>
      <c r="P193" s="94"/>
      <c r="Q193" s="94"/>
      <c r="R193" s="94"/>
      <c r="S193" s="178"/>
      <c r="T193" s="94"/>
      <c r="U193" s="95"/>
      <c r="V193" s="95"/>
      <c r="W193" s="95"/>
      <c r="X193" s="95"/>
      <c r="Y193" s="95"/>
    </row>
    <row r="194" spans="1:25" ht="19.5" customHeight="1" x14ac:dyDescent="0.25">
      <c r="A194" s="88"/>
      <c r="B194" s="96"/>
      <c r="C194" s="97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178"/>
      <c r="T194" s="94"/>
      <c r="U194" s="95"/>
      <c r="V194" s="95"/>
      <c r="W194" s="95"/>
      <c r="X194" s="95"/>
      <c r="Y194" s="95"/>
    </row>
    <row r="195" spans="1:25" ht="19.5" customHeight="1" x14ac:dyDescent="0.25">
      <c r="A195" s="98"/>
      <c r="B195" s="99" t="s">
        <v>164</v>
      </c>
      <c r="C195" s="100"/>
      <c r="D195" s="101" t="s">
        <v>166</v>
      </c>
      <c r="E195" s="101" t="s">
        <v>165</v>
      </c>
      <c r="F195" s="102" t="s">
        <v>167</v>
      </c>
      <c r="G195" s="103"/>
      <c r="I195" s="101"/>
      <c r="J195" s="94"/>
      <c r="K195" s="94"/>
      <c r="L195" s="94"/>
      <c r="M195" s="94"/>
      <c r="N195" s="94"/>
      <c r="O195" s="94"/>
      <c r="P195" s="94"/>
      <c r="Q195" s="94"/>
      <c r="R195" s="94"/>
      <c r="S195" s="178"/>
      <c r="T195" s="94"/>
      <c r="U195" s="95"/>
      <c r="V195" s="95"/>
      <c r="W195" s="95"/>
      <c r="X195" s="95"/>
      <c r="Y195" s="95"/>
    </row>
    <row r="196" spans="1:25" ht="19.5" customHeight="1" x14ac:dyDescent="0.25">
      <c r="A196" s="104">
        <f>COUNT(A6:A128)</f>
        <v>123</v>
      </c>
      <c r="B196" s="105" t="s">
        <v>170</v>
      </c>
      <c r="C196" s="106"/>
      <c r="D196" s="102">
        <f>COUNTA(H6:H128)</f>
        <v>102</v>
      </c>
      <c r="E196" s="107">
        <f>D196/A196</f>
        <v>0.82926829268292679</v>
      </c>
      <c r="F196" s="102">
        <f>A196-D196</f>
        <v>21</v>
      </c>
      <c r="G196" s="103"/>
      <c r="I196" s="102"/>
      <c r="J196" s="94"/>
      <c r="K196" s="94"/>
      <c r="L196" s="94"/>
      <c r="M196" s="94"/>
      <c r="N196" s="94"/>
      <c r="O196" s="94"/>
      <c r="P196" s="94"/>
      <c r="Q196" s="94"/>
      <c r="R196" s="94"/>
      <c r="S196" s="178"/>
      <c r="T196" s="94"/>
      <c r="U196" s="95"/>
      <c r="V196" s="95"/>
      <c r="W196" s="95"/>
      <c r="X196" s="95"/>
      <c r="Y196" s="95"/>
    </row>
    <row r="197" spans="1:25" ht="19.5" customHeight="1" x14ac:dyDescent="0.25">
      <c r="A197" s="104">
        <f>COUNT(A133:A159)</f>
        <v>27</v>
      </c>
      <c r="B197" s="105" t="s">
        <v>157</v>
      </c>
      <c r="C197" s="106"/>
      <c r="D197" s="102">
        <f>COUNTA(H133:H159)</f>
        <v>19</v>
      </c>
      <c r="E197" s="107">
        <f>D197/A197</f>
        <v>0.70370370370370372</v>
      </c>
      <c r="F197" s="102">
        <f>A197-D197</f>
        <v>8</v>
      </c>
      <c r="G197" s="103"/>
      <c r="I197" s="102"/>
      <c r="J197" s="94"/>
      <c r="K197" s="94"/>
      <c r="L197" s="94"/>
      <c r="M197" s="94"/>
      <c r="N197" s="94"/>
      <c r="O197" s="94"/>
      <c r="P197" s="94"/>
      <c r="Q197" s="94"/>
      <c r="R197" s="94"/>
      <c r="S197" s="178"/>
      <c r="T197" s="94"/>
      <c r="U197" s="95"/>
      <c r="V197" s="95"/>
      <c r="W197" s="95"/>
      <c r="X197" s="95"/>
      <c r="Y197" s="95"/>
    </row>
    <row r="198" spans="1:25" ht="19.5" customHeight="1" x14ac:dyDescent="0.25">
      <c r="A198" s="104">
        <f>COUNT(A164:A174)</f>
        <v>11</v>
      </c>
      <c r="B198" s="105" t="s">
        <v>171</v>
      </c>
      <c r="C198" s="106"/>
      <c r="D198" s="102">
        <f>COUNTA(H164:H174)</f>
        <v>7</v>
      </c>
      <c r="E198" s="107">
        <f>D198/A198</f>
        <v>0.63636363636363635</v>
      </c>
      <c r="F198" s="102">
        <f>A198-D198</f>
        <v>4</v>
      </c>
      <c r="G198" s="103"/>
      <c r="I198" s="102"/>
      <c r="J198" s="94"/>
      <c r="K198" s="94"/>
      <c r="L198" s="94"/>
      <c r="M198" s="94"/>
      <c r="N198" s="94"/>
      <c r="O198" s="94"/>
      <c r="P198" s="94"/>
      <c r="Q198" s="94"/>
      <c r="R198" s="94"/>
      <c r="S198" s="178"/>
      <c r="T198" s="94"/>
      <c r="U198" s="95"/>
      <c r="V198" s="95"/>
      <c r="W198" s="95"/>
      <c r="X198" s="95"/>
      <c r="Y198" s="95"/>
    </row>
    <row r="199" spans="1:25" ht="19.5" customHeight="1" x14ac:dyDescent="0.25">
      <c r="A199" s="104">
        <f>COUNT(A180:A187)</f>
        <v>8</v>
      </c>
      <c r="B199" s="105" t="s">
        <v>158</v>
      </c>
      <c r="C199" s="106"/>
      <c r="D199" s="102">
        <f>COUNTA(H180:H187)</f>
        <v>8</v>
      </c>
      <c r="E199" s="107">
        <f>D199/A199</f>
        <v>1</v>
      </c>
      <c r="F199" s="102">
        <f>A199-D199</f>
        <v>0</v>
      </c>
      <c r="G199" s="103"/>
      <c r="I199" s="102"/>
      <c r="J199" s="94"/>
      <c r="K199" s="94"/>
      <c r="L199" s="94"/>
      <c r="M199" s="94"/>
      <c r="N199" s="94"/>
      <c r="O199" s="94"/>
      <c r="P199" s="94"/>
      <c r="Q199" s="94"/>
      <c r="R199" s="94"/>
      <c r="S199" s="178"/>
      <c r="T199" s="94"/>
      <c r="U199" s="95"/>
      <c r="V199" s="95"/>
      <c r="W199" s="95"/>
      <c r="X199" s="95"/>
      <c r="Y199" s="95"/>
    </row>
    <row r="200" spans="1:25" ht="19.5" customHeight="1" thickBot="1" x14ac:dyDescent="0.3">
      <c r="A200" s="98">
        <f>SUM(A196:A199)</f>
        <v>169</v>
      </c>
      <c r="B200" s="99"/>
      <c r="C200" s="100"/>
      <c r="D200" s="108">
        <f>SUM(D196:D199)</f>
        <v>136</v>
      </c>
      <c r="E200" s="109">
        <f>D200/A200</f>
        <v>0.80473372781065089</v>
      </c>
      <c r="F200" s="108">
        <f>SUM(F196:F199)</f>
        <v>33</v>
      </c>
      <c r="G200" s="103"/>
      <c r="I200" s="102"/>
      <c r="J200" s="94"/>
      <c r="K200" s="94"/>
      <c r="L200" s="94"/>
      <c r="M200" s="94"/>
      <c r="N200" s="94"/>
      <c r="O200" s="94"/>
      <c r="P200" s="94"/>
      <c r="Q200" s="94"/>
      <c r="R200" s="94"/>
      <c r="S200" s="178"/>
      <c r="T200" s="94"/>
      <c r="U200" s="95"/>
      <c r="V200" s="95"/>
      <c r="W200" s="95"/>
      <c r="X200" s="95"/>
      <c r="Y200" s="95"/>
    </row>
    <row r="201" spans="1:25" ht="19.5" customHeight="1" thickTop="1" x14ac:dyDescent="0.25">
      <c r="A201" s="88"/>
      <c r="B201" s="89"/>
      <c r="C201" s="90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178"/>
      <c r="T201" s="94"/>
      <c r="U201" s="95"/>
      <c r="V201" s="95"/>
      <c r="W201" s="95"/>
      <c r="X201" s="95"/>
      <c r="Y201" s="95"/>
    </row>
    <row r="202" spans="1:25" ht="19.5" customHeight="1" x14ac:dyDescent="0.25">
      <c r="A202" s="88"/>
      <c r="B202" s="89"/>
      <c r="C202" s="90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178"/>
      <c r="T202" s="94"/>
      <c r="U202" s="95"/>
      <c r="V202" s="95"/>
      <c r="W202" s="95"/>
      <c r="X202" s="95"/>
      <c r="Y202" s="95"/>
    </row>
    <row r="203" spans="1:25" ht="19.5" customHeight="1" x14ac:dyDescent="0.25">
      <c r="A203" s="88"/>
      <c r="B203" s="89"/>
      <c r="C203" s="90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178"/>
      <c r="T203" s="94"/>
      <c r="U203" s="95"/>
      <c r="V203" s="95"/>
      <c r="W203" s="95"/>
      <c r="X203" s="95"/>
      <c r="Y203" s="95"/>
    </row>
    <row r="204" spans="1:25" ht="19.5" customHeight="1" x14ac:dyDescent="0.25">
      <c r="A204" s="88"/>
      <c r="B204" s="89"/>
      <c r="C204" s="90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178"/>
      <c r="T204" s="94"/>
      <c r="U204" s="95"/>
      <c r="V204" s="95"/>
      <c r="W204" s="95"/>
      <c r="X204" s="95"/>
      <c r="Y204" s="95"/>
    </row>
    <row r="205" spans="1:25" ht="19.5" customHeight="1" x14ac:dyDescent="0.25">
      <c r="A205" s="88"/>
      <c r="B205" s="89"/>
      <c r="C205" s="90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178"/>
      <c r="T205" s="94"/>
      <c r="U205" s="95"/>
      <c r="V205" s="95"/>
      <c r="W205" s="95"/>
      <c r="X205" s="95"/>
      <c r="Y205" s="95"/>
    </row>
    <row r="206" spans="1:25" ht="19.5" customHeight="1" x14ac:dyDescent="0.25">
      <c r="A206" s="88"/>
      <c r="B206" s="89"/>
      <c r="C206" s="90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178"/>
      <c r="T206" s="94"/>
      <c r="U206" s="95"/>
      <c r="V206" s="95"/>
      <c r="W206" s="95"/>
      <c r="X206" s="95"/>
      <c r="Y206" s="95"/>
    </row>
    <row r="207" spans="1:25" ht="19.5" customHeight="1" x14ac:dyDescent="0.25">
      <c r="A207" s="88"/>
      <c r="B207" s="89"/>
      <c r="C207" s="90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178"/>
      <c r="T207" s="94"/>
      <c r="U207" s="95"/>
      <c r="V207" s="95"/>
      <c r="W207" s="95"/>
      <c r="X207" s="95"/>
      <c r="Y207" s="95"/>
    </row>
    <row r="208" spans="1:25" ht="19.5" customHeight="1" x14ac:dyDescent="0.25">
      <c r="A208" s="88"/>
      <c r="B208" s="89"/>
      <c r="C208" s="90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178"/>
      <c r="T208" s="94"/>
      <c r="U208" s="95"/>
      <c r="V208" s="95"/>
      <c r="W208" s="95"/>
      <c r="X208" s="95"/>
      <c r="Y208" s="95"/>
    </row>
    <row r="209" spans="1:25" ht="19.5" customHeight="1" x14ac:dyDescent="0.25">
      <c r="A209" s="88"/>
      <c r="B209" s="89"/>
      <c r="C209" s="90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178"/>
      <c r="T209" s="94"/>
      <c r="U209" s="95"/>
      <c r="V209" s="95"/>
      <c r="W209" s="95"/>
      <c r="X209" s="95"/>
      <c r="Y209" s="95"/>
    </row>
    <row r="210" spans="1:25" ht="19.5" customHeight="1" x14ac:dyDescent="0.25">
      <c r="A210" s="88"/>
      <c r="B210" s="89"/>
      <c r="C210" s="90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178"/>
      <c r="T210" s="94"/>
      <c r="U210" s="95"/>
      <c r="V210" s="95"/>
      <c r="W210" s="95"/>
      <c r="X210" s="95"/>
      <c r="Y210" s="95"/>
    </row>
    <row r="211" spans="1:25" ht="19.5" customHeight="1" x14ac:dyDescent="0.25">
      <c r="A211" s="88"/>
      <c r="B211" s="89"/>
      <c r="C211" s="90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178"/>
      <c r="T211" s="94"/>
      <c r="U211" s="95"/>
      <c r="V211" s="95"/>
      <c r="W211" s="95"/>
      <c r="X211" s="95"/>
      <c r="Y211" s="95"/>
    </row>
    <row r="212" spans="1:25" ht="19.5" customHeight="1" x14ac:dyDescent="0.25">
      <c r="A212" s="88"/>
      <c r="B212" s="89"/>
      <c r="C212" s="90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178"/>
      <c r="T212" s="94"/>
      <c r="U212" s="95"/>
      <c r="V212" s="95"/>
      <c r="W212" s="95"/>
      <c r="X212" s="95"/>
      <c r="Y212" s="95"/>
    </row>
    <row r="213" spans="1:25" ht="19.5" customHeight="1" x14ac:dyDescent="0.25">
      <c r="A213" s="88"/>
      <c r="B213" s="89"/>
      <c r="C213" s="90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178"/>
      <c r="T213" s="94"/>
      <c r="U213" s="95"/>
      <c r="V213" s="95"/>
      <c r="W213" s="95"/>
      <c r="X213" s="95"/>
      <c r="Y213" s="95"/>
    </row>
    <row r="214" spans="1:25" ht="19.5" customHeight="1" x14ac:dyDescent="0.25">
      <c r="A214" s="88"/>
      <c r="B214" s="89"/>
      <c r="C214" s="90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178"/>
      <c r="T214" s="94"/>
      <c r="U214" s="95"/>
      <c r="V214" s="95"/>
      <c r="W214" s="95"/>
      <c r="X214" s="95"/>
      <c r="Y214" s="95"/>
    </row>
    <row r="215" spans="1:25" ht="19.5" customHeight="1" x14ac:dyDescent="0.25">
      <c r="A215" s="88"/>
      <c r="B215" s="89"/>
      <c r="C215" s="90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178"/>
      <c r="T215" s="94"/>
      <c r="U215" s="95"/>
      <c r="V215" s="95"/>
      <c r="W215" s="95"/>
      <c r="X215" s="95"/>
      <c r="Y215" s="95"/>
    </row>
    <row r="216" spans="1:25" ht="19.5" customHeight="1" x14ac:dyDescent="0.25">
      <c r="A216" s="88"/>
      <c r="B216" s="89"/>
      <c r="C216" s="90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178"/>
      <c r="T216" s="94"/>
      <c r="U216" s="95"/>
      <c r="V216" s="95"/>
      <c r="W216" s="95"/>
      <c r="X216" s="95"/>
      <c r="Y216" s="95"/>
    </row>
    <row r="217" spans="1:25" ht="19.5" customHeight="1" x14ac:dyDescent="0.25">
      <c r="A217" s="88"/>
      <c r="B217" s="89"/>
      <c r="C217" s="90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178"/>
      <c r="T217" s="94"/>
      <c r="U217" s="95"/>
      <c r="V217" s="95"/>
      <c r="W217" s="95"/>
      <c r="X217" s="95"/>
      <c r="Y217" s="95"/>
    </row>
    <row r="218" spans="1:25" ht="19.5" customHeight="1" x14ac:dyDescent="0.25">
      <c r="A218" s="88"/>
      <c r="B218" s="89"/>
      <c r="C218" s="90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178"/>
      <c r="T218" s="94"/>
      <c r="U218" s="95"/>
      <c r="V218" s="95"/>
      <c r="W218" s="95"/>
      <c r="X218" s="95"/>
      <c r="Y218" s="95"/>
    </row>
    <row r="219" spans="1:25" ht="19.5" customHeight="1" x14ac:dyDescent="0.25">
      <c r="A219" s="88"/>
      <c r="B219" s="89"/>
      <c r="C219" s="90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178"/>
      <c r="T219" s="94"/>
      <c r="U219" s="95"/>
      <c r="V219" s="95"/>
      <c r="W219" s="95"/>
      <c r="X219" s="95"/>
      <c r="Y219" s="95"/>
    </row>
    <row r="220" spans="1:25" ht="19.5" customHeight="1" x14ac:dyDescent="0.25">
      <c r="A220" s="88"/>
      <c r="B220" s="89"/>
      <c r="C220" s="90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178"/>
      <c r="T220" s="94"/>
      <c r="U220" s="95"/>
      <c r="V220" s="95"/>
      <c r="W220" s="95"/>
      <c r="X220" s="95"/>
      <c r="Y220" s="95"/>
    </row>
    <row r="221" spans="1:25" ht="19.5" customHeight="1" x14ac:dyDescent="0.25">
      <c r="A221" s="88"/>
      <c r="B221" s="89"/>
      <c r="C221" s="90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178"/>
      <c r="T221" s="94"/>
      <c r="U221" s="95"/>
      <c r="V221" s="95"/>
      <c r="W221" s="95"/>
      <c r="X221" s="95"/>
      <c r="Y221" s="95"/>
    </row>
    <row r="222" spans="1:25" ht="19.5" customHeight="1" x14ac:dyDescent="0.25">
      <c r="A222" s="88"/>
      <c r="B222" s="89"/>
      <c r="C222" s="90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178"/>
      <c r="T222" s="94"/>
      <c r="U222" s="95"/>
      <c r="V222" s="95"/>
      <c r="W222" s="95"/>
      <c r="X222" s="95"/>
      <c r="Y222" s="95"/>
    </row>
    <row r="223" spans="1:25" ht="19.5" customHeight="1" x14ac:dyDescent="0.25">
      <c r="A223" s="88"/>
      <c r="B223" s="89"/>
      <c r="C223" s="90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178"/>
      <c r="T223" s="94"/>
      <c r="U223" s="95"/>
      <c r="V223" s="95"/>
      <c r="W223" s="95"/>
      <c r="X223" s="95"/>
      <c r="Y223" s="95"/>
    </row>
    <row r="224" spans="1:25" ht="19.5" customHeight="1" x14ac:dyDescent="0.25">
      <c r="A224" s="88"/>
      <c r="B224" s="89"/>
      <c r="C224" s="90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178"/>
      <c r="T224" s="94"/>
      <c r="U224" s="95"/>
      <c r="V224" s="95"/>
      <c r="W224" s="95"/>
      <c r="X224" s="95"/>
      <c r="Y224" s="95"/>
    </row>
    <row r="225" spans="1:25" ht="19.5" customHeight="1" x14ac:dyDescent="0.25">
      <c r="A225" s="88"/>
      <c r="B225" s="89"/>
      <c r="C225" s="90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178"/>
      <c r="T225" s="94"/>
      <c r="U225" s="95"/>
      <c r="V225" s="95"/>
      <c r="W225" s="95"/>
      <c r="X225" s="95"/>
      <c r="Y225" s="95"/>
    </row>
    <row r="226" spans="1:25" ht="19.5" customHeight="1" x14ac:dyDescent="0.25">
      <c r="A226" s="88"/>
      <c r="B226" s="89"/>
      <c r="C226" s="90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178"/>
      <c r="T226" s="94"/>
      <c r="U226" s="95"/>
      <c r="V226" s="95"/>
      <c r="W226" s="95"/>
      <c r="X226" s="95"/>
      <c r="Y226" s="95"/>
    </row>
    <row r="227" spans="1:25" ht="19.5" customHeight="1" x14ac:dyDescent="0.25">
      <c r="A227" s="88"/>
      <c r="B227" s="89"/>
      <c r="C227" s="90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178"/>
      <c r="T227" s="94"/>
      <c r="U227" s="95"/>
      <c r="V227" s="95"/>
      <c r="W227" s="95"/>
      <c r="X227" s="95"/>
      <c r="Y227" s="95"/>
    </row>
    <row r="228" spans="1:25" ht="19.5" customHeight="1" x14ac:dyDescent="0.25">
      <c r="A228" s="88"/>
      <c r="B228" s="89"/>
      <c r="C228" s="90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178"/>
      <c r="T228" s="94"/>
      <c r="U228" s="95"/>
      <c r="V228" s="95"/>
      <c r="W228" s="95"/>
      <c r="X228" s="95"/>
      <c r="Y228" s="95"/>
    </row>
    <row r="229" spans="1:25" ht="19.5" customHeight="1" x14ac:dyDescent="0.25">
      <c r="A229" s="88"/>
      <c r="B229" s="89"/>
      <c r="C229" s="90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178"/>
      <c r="T229" s="94"/>
      <c r="U229" s="95"/>
      <c r="V229" s="95"/>
      <c r="W229" s="95"/>
      <c r="X229" s="95"/>
      <c r="Y229" s="95"/>
    </row>
    <row r="230" spans="1:25" ht="19.5" customHeight="1" x14ac:dyDescent="0.25">
      <c r="A230" s="88"/>
      <c r="B230" s="89"/>
      <c r="C230" s="90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178"/>
      <c r="T230" s="94"/>
      <c r="U230" s="95"/>
      <c r="V230" s="95"/>
      <c r="W230" s="95"/>
      <c r="X230" s="95"/>
      <c r="Y230" s="95"/>
    </row>
    <row r="231" spans="1:25" ht="19.5" customHeight="1" x14ac:dyDescent="0.25">
      <c r="A231" s="88"/>
      <c r="B231" s="89"/>
      <c r="C231" s="90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178"/>
      <c r="T231" s="94"/>
      <c r="U231" s="95"/>
      <c r="V231" s="95"/>
      <c r="W231" s="95"/>
      <c r="X231" s="95"/>
      <c r="Y231" s="95"/>
    </row>
    <row r="232" spans="1:25" ht="19.5" customHeight="1" x14ac:dyDescent="0.25">
      <c r="A232" s="88"/>
      <c r="B232" s="89"/>
      <c r="C232" s="90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178"/>
      <c r="T232" s="94"/>
      <c r="U232" s="95"/>
      <c r="V232" s="95"/>
      <c r="W232" s="95"/>
      <c r="X232" s="95"/>
      <c r="Y232" s="95"/>
    </row>
    <row r="233" spans="1:25" ht="19.5" customHeight="1" x14ac:dyDescent="0.25">
      <c r="A233" s="88"/>
      <c r="B233" s="89"/>
      <c r="C233" s="90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178"/>
      <c r="T233" s="94"/>
      <c r="U233" s="95"/>
      <c r="V233" s="95"/>
      <c r="W233" s="95"/>
      <c r="X233" s="95"/>
      <c r="Y233" s="95"/>
    </row>
    <row r="234" spans="1:25" ht="19.5" customHeight="1" x14ac:dyDescent="0.25">
      <c r="A234" s="88"/>
      <c r="B234" s="89"/>
      <c r="C234" s="90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178"/>
      <c r="T234" s="94"/>
      <c r="U234" s="95"/>
      <c r="V234" s="95"/>
      <c r="W234" s="95"/>
      <c r="X234" s="95"/>
      <c r="Y234" s="95"/>
    </row>
    <row r="235" spans="1:25" ht="19.5" customHeight="1" x14ac:dyDescent="0.25">
      <c r="A235" s="88"/>
      <c r="B235" s="89"/>
      <c r="C235" s="90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178"/>
      <c r="T235" s="94"/>
      <c r="U235" s="95"/>
      <c r="V235" s="95"/>
      <c r="W235" s="95"/>
      <c r="X235" s="95"/>
      <c r="Y235" s="95"/>
    </row>
    <row r="236" spans="1:25" ht="19.5" customHeight="1" x14ac:dyDescent="0.25">
      <c r="A236" s="88"/>
      <c r="B236" s="89"/>
      <c r="C236" s="90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178"/>
      <c r="T236" s="94"/>
      <c r="U236" s="95"/>
      <c r="V236" s="95"/>
      <c r="W236" s="95"/>
      <c r="X236" s="95"/>
      <c r="Y236" s="95"/>
    </row>
    <row r="237" spans="1:25" ht="19.5" customHeight="1" x14ac:dyDescent="0.25">
      <c r="A237" s="88"/>
      <c r="B237" s="89"/>
      <c r="C237" s="90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178"/>
      <c r="T237" s="94"/>
      <c r="U237" s="95"/>
      <c r="V237" s="95"/>
      <c r="W237" s="95"/>
      <c r="X237" s="95"/>
      <c r="Y237" s="95"/>
    </row>
    <row r="238" spans="1:25" ht="19.5" customHeight="1" x14ac:dyDescent="0.25">
      <c r="A238" s="88"/>
      <c r="B238" s="89"/>
      <c r="C238" s="90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178"/>
      <c r="T238" s="94"/>
      <c r="U238" s="95"/>
      <c r="V238" s="95"/>
      <c r="W238" s="95"/>
      <c r="X238" s="95"/>
      <c r="Y238" s="95"/>
    </row>
    <row r="239" spans="1:25" ht="19.5" customHeight="1" x14ac:dyDescent="0.25">
      <c r="A239" s="88"/>
      <c r="B239" s="89"/>
      <c r="C239" s="90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178"/>
      <c r="T239" s="94"/>
      <c r="U239" s="95"/>
      <c r="V239" s="95"/>
      <c r="W239" s="95"/>
      <c r="X239" s="95"/>
      <c r="Y239" s="95"/>
    </row>
    <row r="240" spans="1:25" ht="19.5" customHeight="1" x14ac:dyDescent="0.25">
      <c r="A240" s="88"/>
      <c r="B240" s="89"/>
      <c r="C240" s="90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178"/>
      <c r="T240" s="94"/>
      <c r="U240" s="95"/>
      <c r="V240" s="95"/>
      <c r="W240" s="95"/>
      <c r="X240" s="95"/>
      <c r="Y240" s="95"/>
    </row>
    <row r="241" spans="1:25" ht="19.5" customHeight="1" x14ac:dyDescent="0.25">
      <c r="A241" s="88"/>
      <c r="B241" s="89"/>
      <c r="C241" s="90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178"/>
      <c r="T241" s="94"/>
      <c r="U241" s="95"/>
      <c r="V241" s="95"/>
      <c r="W241" s="95"/>
      <c r="X241" s="95"/>
      <c r="Y241" s="95"/>
    </row>
    <row r="242" spans="1:25" ht="19.5" customHeight="1" x14ac:dyDescent="0.25">
      <c r="A242" s="88"/>
      <c r="B242" s="89"/>
      <c r="C242" s="90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178"/>
      <c r="T242" s="94"/>
      <c r="U242" s="95"/>
      <c r="V242" s="95"/>
      <c r="W242" s="95"/>
      <c r="X242" s="95"/>
      <c r="Y242" s="95"/>
    </row>
    <row r="243" spans="1:25" ht="19.5" customHeight="1" x14ac:dyDescent="0.25">
      <c r="A243" s="88"/>
      <c r="B243" s="89"/>
      <c r="C243" s="90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178"/>
      <c r="T243" s="94"/>
      <c r="U243" s="95"/>
      <c r="V243" s="95"/>
      <c r="W243" s="95"/>
      <c r="X243" s="95"/>
      <c r="Y243" s="95"/>
    </row>
    <row r="244" spans="1:25" ht="19.5" customHeight="1" x14ac:dyDescent="0.25">
      <c r="A244" s="88"/>
      <c r="B244" s="89"/>
      <c r="C244" s="90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178"/>
      <c r="T244" s="94"/>
      <c r="U244" s="95"/>
      <c r="V244" s="95"/>
      <c r="W244" s="95"/>
      <c r="X244" s="95"/>
      <c r="Y244" s="95"/>
    </row>
    <row r="245" spans="1:25" ht="19.5" customHeight="1" x14ac:dyDescent="0.25">
      <c r="A245" s="88"/>
      <c r="B245" s="89"/>
      <c r="C245" s="90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178"/>
      <c r="T245" s="94"/>
      <c r="U245" s="95"/>
      <c r="V245" s="95"/>
      <c r="W245" s="95"/>
      <c r="X245" s="95"/>
      <c r="Y245" s="95"/>
    </row>
    <row r="246" spans="1:25" ht="19.5" customHeight="1" x14ac:dyDescent="0.25">
      <c r="A246" s="88"/>
      <c r="B246" s="89"/>
      <c r="C246" s="90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178"/>
      <c r="T246" s="94"/>
      <c r="U246" s="95"/>
      <c r="V246" s="95"/>
      <c r="W246" s="95"/>
      <c r="X246" s="95"/>
      <c r="Y246" s="95"/>
    </row>
    <row r="247" spans="1:25" ht="19.5" customHeight="1" x14ac:dyDescent="0.25">
      <c r="A247" s="88"/>
      <c r="B247" s="89"/>
      <c r="C247" s="90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178"/>
      <c r="T247" s="94"/>
      <c r="U247" s="95"/>
      <c r="V247" s="95"/>
      <c r="W247" s="95"/>
      <c r="X247" s="95"/>
      <c r="Y247" s="95"/>
    </row>
    <row r="248" spans="1:25" ht="19.5" customHeight="1" x14ac:dyDescent="0.25">
      <c r="A248" s="88"/>
      <c r="B248" s="89"/>
      <c r="C248" s="90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178"/>
      <c r="T248" s="94"/>
      <c r="U248" s="95"/>
      <c r="V248" s="95"/>
      <c r="W248" s="95"/>
      <c r="X248" s="95"/>
      <c r="Y248" s="95"/>
    </row>
    <row r="249" spans="1:25" ht="19.5" customHeight="1" x14ac:dyDescent="0.25">
      <c r="A249" s="88"/>
      <c r="B249" s="89"/>
      <c r="C249" s="90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178"/>
      <c r="T249" s="94"/>
      <c r="U249" s="95"/>
      <c r="V249" s="95"/>
      <c r="W249" s="95"/>
      <c r="X249" s="95"/>
      <c r="Y249" s="95"/>
    </row>
    <row r="250" spans="1:25" ht="19.5" customHeight="1" x14ac:dyDescent="0.25">
      <c r="A250" s="88"/>
      <c r="B250" s="89"/>
      <c r="C250" s="90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178"/>
      <c r="T250" s="94"/>
      <c r="U250" s="95"/>
      <c r="V250" s="95"/>
      <c r="W250" s="95"/>
      <c r="X250" s="95"/>
      <c r="Y250" s="95"/>
    </row>
    <row r="251" spans="1:25" ht="19.5" customHeight="1" x14ac:dyDescent="0.25">
      <c r="A251" s="88"/>
      <c r="B251" s="89"/>
      <c r="C251" s="90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178"/>
      <c r="T251" s="94"/>
      <c r="U251" s="95"/>
      <c r="V251" s="95"/>
      <c r="W251" s="95"/>
      <c r="X251" s="95"/>
      <c r="Y251" s="95"/>
    </row>
    <row r="252" spans="1:25" ht="19.5" customHeight="1" x14ac:dyDescent="0.25">
      <c r="A252" s="88"/>
      <c r="B252" s="89"/>
      <c r="C252" s="90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178"/>
      <c r="T252" s="94"/>
      <c r="U252" s="95"/>
      <c r="V252" s="95"/>
      <c r="W252" s="95"/>
      <c r="X252" s="95"/>
      <c r="Y252" s="95"/>
    </row>
    <row r="253" spans="1:25" ht="19.5" customHeight="1" x14ac:dyDescent="0.25">
      <c r="A253" s="88"/>
      <c r="B253" s="89"/>
      <c r="C253" s="90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178"/>
      <c r="T253" s="94"/>
      <c r="U253" s="95"/>
      <c r="V253" s="95"/>
      <c r="W253" s="95"/>
      <c r="X253" s="95"/>
      <c r="Y253" s="95"/>
    </row>
    <row r="254" spans="1:25" ht="19.5" customHeight="1" x14ac:dyDescent="0.25">
      <c r="A254" s="88"/>
      <c r="B254" s="89"/>
      <c r="C254" s="90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178"/>
      <c r="T254" s="94"/>
      <c r="U254" s="95"/>
      <c r="V254" s="95"/>
      <c r="W254" s="95"/>
      <c r="X254" s="95"/>
      <c r="Y254" s="95"/>
    </row>
    <row r="255" spans="1:25" ht="19.5" customHeight="1" x14ac:dyDescent="0.25">
      <c r="A255" s="88"/>
      <c r="B255" s="89"/>
      <c r="C255" s="90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178"/>
      <c r="T255" s="94"/>
      <c r="U255" s="95"/>
      <c r="V255" s="95"/>
      <c r="W255" s="95"/>
      <c r="X255" s="95"/>
      <c r="Y255" s="95"/>
    </row>
    <row r="256" spans="1:25" ht="19.5" customHeight="1" x14ac:dyDescent="0.25">
      <c r="A256" s="88"/>
      <c r="B256" s="89"/>
      <c r="C256" s="90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178"/>
      <c r="T256" s="94"/>
      <c r="U256" s="95"/>
      <c r="V256" s="95"/>
      <c r="W256" s="95"/>
      <c r="X256" s="95"/>
      <c r="Y256" s="95"/>
    </row>
    <row r="257" spans="1:25" ht="19.5" customHeight="1" x14ac:dyDescent="0.25">
      <c r="A257" s="88"/>
      <c r="B257" s="89"/>
      <c r="C257" s="90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178"/>
      <c r="T257" s="94"/>
      <c r="U257" s="95"/>
      <c r="V257" s="95"/>
      <c r="W257" s="95"/>
      <c r="X257" s="95"/>
      <c r="Y257" s="95"/>
    </row>
    <row r="258" spans="1:25" ht="19.5" customHeight="1" x14ac:dyDescent="0.25">
      <c r="A258" s="88"/>
      <c r="B258" s="89"/>
      <c r="C258" s="90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178"/>
      <c r="T258" s="94"/>
      <c r="U258" s="95"/>
      <c r="V258" s="95"/>
      <c r="W258" s="95"/>
      <c r="X258" s="95"/>
      <c r="Y258" s="95"/>
    </row>
    <row r="259" spans="1:25" ht="19.5" customHeight="1" x14ac:dyDescent="0.25">
      <c r="A259" s="88"/>
      <c r="B259" s="89"/>
      <c r="C259" s="90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178"/>
      <c r="T259" s="94"/>
      <c r="U259" s="95"/>
      <c r="V259" s="95"/>
      <c r="W259" s="95"/>
      <c r="X259" s="95"/>
      <c r="Y259" s="95"/>
    </row>
    <row r="260" spans="1:25" ht="19.5" customHeight="1" x14ac:dyDescent="0.25">
      <c r="A260" s="88"/>
      <c r="B260" s="89"/>
      <c r="C260" s="90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178"/>
      <c r="T260" s="94"/>
      <c r="U260" s="95"/>
      <c r="V260" s="95"/>
      <c r="W260" s="95"/>
      <c r="X260" s="95"/>
      <c r="Y260" s="95"/>
    </row>
    <row r="261" spans="1:25" ht="19.5" customHeight="1" x14ac:dyDescent="0.25">
      <c r="A261" s="88"/>
      <c r="B261" s="89"/>
      <c r="C261" s="90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178"/>
      <c r="T261" s="94"/>
      <c r="U261" s="95"/>
      <c r="V261" s="95"/>
      <c r="W261" s="95"/>
      <c r="X261" s="95"/>
      <c r="Y261" s="95"/>
    </row>
    <row r="262" spans="1:25" ht="19.5" customHeight="1" x14ac:dyDescent="0.25">
      <c r="A262" s="88"/>
      <c r="B262" s="89"/>
      <c r="C262" s="90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178"/>
      <c r="T262" s="94"/>
      <c r="U262" s="95"/>
      <c r="V262" s="95"/>
      <c r="W262" s="95"/>
      <c r="X262" s="95"/>
      <c r="Y262" s="95"/>
    </row>
    <row r="263" spans="1:25" ht="19.5" customHeight="1" x14ac:dyDescent="0.25">
      <c r="A263" s="88"/>
      <c r="B263" s="89"/>
      <c r="C263" s="90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178"/>
      <c r="T263" s="94"/>
      <c r="U263" s="95"/>
      <c r="V263" s="95"/>
      <c r="W263" s="95"/>
      <c r="X263" s="95"/>
      <c r="Y263" s="95"/>
    </row>
    <row r="264" spans="1:25" ht="19.5" customHeight="1" x14ac:dyDescent="0.25">
      <c r="A264" s="88"/>
      <c r="B264" s="89"/>
      <c r="C264" s="90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178"/>
      <c r="T264" s="94"/>
      <c r="U264" s="95"/>
      <c r="V264" s="95"/>
      <c r="W264" s="95"/>
      <c r="X264" s="95"/>
      <c r="Y264" s="95"/>
    </row>
    <row r="265" spans="1:25" ht="19.5" customHeight="1" x14ac:dyDescent="0.25">
      <c r="A265" s="88"/>
      <c r="B265" s="89"/>
      <c r="C265" s="90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178"/>
      <c r="T265" s="94"/>
      <c r="U265" s="95"/>
      <c r="V265" s="95"/>
      <c r="W265" s="95"/>
      <c r="X265" s="95"/>
      <c r="Y265" s="95"/>
    </row>
    <row r="266" spans="1:25" ht="19.5" customHeight="1" x14ac:dyDescent="0.25">
      <c r="A266" s="88"/>
      <c r="B266" s="89"/>
      <c r="C266" s="90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178"/>
      <c r="T266" s="94"/>
      <c r="U266" s="95"/>
      <c r="V266" s="95"/>
      <c r="W266" s="95"/>
      <c r="X266" s="95"/>
      <c r="Y266" s="95"/>
    </row>
    <row r="267" spans="1:25" ht="19.5" customHeight="1" x14ac:dyDescent="0.25">
      <c r="A267" s="88"/>
      <c r="B267" s="89"/>
      <c r="C267" s="90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178"/>
      <c r="T267" s="94"/>
      <c r="U267" s="95"/>
      <c r="V267" s="95"/>
      <c r="W267" s="95"/>
      <c r="X267" s="95"/>
      <c r="Y267" s="95"/>
    </row>
    <row r="268" spans="1:25" ht="19.5" customHeight="1" x14ac:dyDescent="0.25">
      <c r="A268" s="88"/>
      <c r="B268" s="89"/>
      <c r="C268" s="90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178"/>
      <c r="T268" s="94"/>
      <c r="U268" s="95"/>
      <c r="V268" s="95"/>
      <c r="W268" s="95"/>
      <c r="X268" s="95"/>
      <c r="Y268" s="95"/>
    </row>
    <row r="269" spans="1:25" ht="19.5" customHeight="1" x14ac:dyDescent="0.25">
      <c r="A269" s="88"/>
      <c r="B269" s="89"/>
      <c r="C269" s="90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178"/>
      <c r="T269" s="94"/>
      <c r="U269" s="95"/>
      <c r="V269" s="95"/>
      <c r="W269" s="95"/>
      <c r="X269" s="95"/>
      <c r="Y269" s="95"/>
    </row>
    <row r="270" spans="1:25" ht="19.5" customHeight="1" x14ac:dyDescent="0.25">
      <c r="A270" s="88"/>
      <c r="B270" s="89"/>
      <c r="C270" s="9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178"/>
      <c r="T270" s="94"/>
      <c r="U270" s="95"/>
      <c r="V270" s="95"/>
      <c r="W270" s="95"/>
      <c r="X270" s="95"/>
      <c r="Y270" s="95"/>
    </row>
    <row r="271" spans="1:25" ht="19.5" customHeight="1" x14ac:dyDescent="0.25">
      <c r="A271" s="88"/>
      <c r="B271" s="89"/>
      <c r="C271" s="90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178"/>
      <c r="T271" s="94"/>
      <c r="U271" s="95"/>
      <c r="V271" s="95"/>
      <c r="W271" s="95"/>
      <c r="X271" s="95"/>
      <c r="Y271" s="95"/>
    </row>
    <row r="272" spans="1:25" ht="19.5" customHeight="1" x14ac:dyDescent="0.25">
      <c r="A272" s="88"/>
      <c r="B272" s="89"/>
      <c r="C272" s="90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178"/>
      <c r="T272" s="94"/>
      <c r="U272" s="95"/>
      <c r="V272" s="95"/>
      <c r="W272" s="95"/>
      <c r="X272" s="95"/>
      <c r="Y272" s="95"/>
    </row>
    <row r="273" spans="1:25" ht="19.5" customHeight="1" x14ac:dyDescent="0.25">
      <c r="A273" s="88"/>
      <c r="B273" s="89"/>
      <c r="C273" s="90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178"/>
      <c r="T273" s="94"/>
      <c r="U273" s="95"/>
      <c r="V273" s="95"/>
      <c r="W273" s="95"/>
      <c r="X273" s="95"/>
      <c r="Y273" s="95"/>
    </row>
    <row r="274" spans="1:25" ht="19.5" customHeight="1" x14ac:dyDescent="0.25">
      <c r="A274" s="88"/>
      <c r="B274" s="89"/>
      <c r="C274" s="90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178"/>
      <c r="T274" s="94"/>
      <c r="U274" s="95"/>
      <c r="V274" s="95"/>
      <c r="W274" s="95"/>
      <c r="X274" s="95"/>
      <c r="Y274" s="95"/>
    </row>
    <row r="275" spans="1:25" ht="19.5" customHeight="1" x14ac:dyDescent="0.25">
      <c r="A275" s="88"/>
      <c r="B275" s="89"/>
      <c r="C275" s="90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178"/>
      <c r="T275" s="94"/>
      <c r="U275" s="95"/>
      <c r="V275" s="95"/>
      <c r="W275" s="95"/>
      <c r="X275" s="95"/>
      <c r="Y275" s="95"/>
    </row>
    <row r="276" spans="1:25" ht="19.5" customHeight="1" x14ac:dyDescent="0.25">
      <c r="A276" s="88"/>
      <c r="B276" s="89"/>
      <c r="C276" s="90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178"/>
      <c r="T276" s="94"/>
      <c r="U276" s="95"/>
      <c r="V276" s="95"/>
      <c r="W276" s="95"/>
      <c r="X276" s="95"/>
      <c r="Y276" s="95"/>
    </row>
    <row r="277" spans="1:25" ht="19.5" customHeight="1" x14ac:dyDescent="0.25">
      <c r="A277" s="88"/>
      <c r="B277" s="89"/>
      <c r="C277" s="90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178"/>
      <c r="T277" s="94"/>
      <c r="U277" s="95"/>
      <c r="V277" s="95"/>
      <c r="W277" s="95"/>
      <c r="X277" s="95"/>
      <c r="Y277" s="95"/>
    </row>
    <row r="278" spans="1:25" ht="19.5" customHeight="1" x14ac:dyDescent="0.25">
      <c r="A278" s="88"/>
      <c r="B278" s="89"/>
      <c r="C278" s="90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178"/>
      <c r="T278" s="94"/>
      <c r="U278" s="95"/>
      <c r="V278" s="95"/>
      <c r="W278" s="95"/>
      <c r="X278" s="95"/>
      <c r="Y278" s="95"/>
    </row>
    <row r="279" spans="1:25" ht="19.5" customHeight="1" x14ac:dyDescent="0.25">
      <c r="A279" s="88"/>
      <c r="B279" s="89"/>
      <c r="C279" s="90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178"/>
      <c r="T279" s="94"/>
      <c r="U279" s="95"/>
      <c r="V279" s="95"/>
      <c r="W279" s="95"/>
      <c r="X279" s="95"/>
      <c r="Y279" s="95"/>
    </row>
    <row r="280" spans="1:25" ht="19.5" customHeight="1" x14ac:dyDescent="0.25">
      <c r="A280" s="88"/>
      <c r="B280" s="89"/>
      <c r="C280" s="90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178"/>
      <c r="T280" s="94"/>
      <c r="U280" s="95"/>
      <c r="V280" s="95"/>
      <c r="W280" s="95"/>
      <c r="X280" s="95"/>
      <c r="Y280" s="95"/>
    </row>
    <row r="281" spans="1:25" ht="19.5" customHeight="1" x14ac:dyDescent="0.25">
      <c r="A281" s="88"/>
      <c r="B281" s="89"/>
      <c r="C281" s="90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178"/>
      <c r="T281" s="94"/>
      <c r="U281" s="95"/>
      <c r="V281" s="95"/>
      <c r="W281" s="95"/>
      <c r="X281" s="95"/>
      <c r="Y281" s="95"/>
    </row>
    <row r="282" spans="1:25" ht="19.5" customHeight="1" x14ac:dyDescent="0.25">
      <c r="A282" s="88"/>
      <c r="B282" s="89"/>
      <c r="C282" s="90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178"/>
      <c r="T282" s="94"/>
      <c r="U282" s="95"/>
      <c r="V282" s="95"/>
      <c r="W282" s="95"/>
      <c r="X282" s="95"/>
      <c r="Y282" s="95"/>
    </row>
    <row r="283" spans="1:25" ht="19.5" customHeight="1" x14ac:dyDescent="0.25">
      <c r="A283" s="88"/>
      <c r="B283" s="89"/>
      <c r="C283" s="90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178"/>
      <c r="T283" s="94"/>
      <c r="U283" s="95"/>
      <c r="V283" s="95"/>
      <c r="W283" s="95"/>
      <c r="X283" s="95"/>
      <c r="Y283" s="95"/>
    </row>
    <row r="284" spans="1:25" ht="19.5" customHeight="1" x14ac:dyDescent="0.25">
      <c r="A284" s="88"/>
      <c r="B284" s="89"/>
      <c r="C284" s="90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178"/>
      <c r="T284" s="94"/>
      <c r="U284" s="95"/>
      <c r="V284" s="95"/>
      <c r="W284" s="95"/>
      <c r="X284" s="95"/>
      <c r="Y284" s="95"/>
    </row>
    <row r="285" spans="1:25" ht="19.5" customHeight="1" x14ac:dyDescent="0.25">
      <c r="A285" s="88"/>
      <c r="B285" s="89"/>
      <c r="C285" s="90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178"/>
      <c r="T285" s="94"/>
      <c r="U285" s="95"/>
      <c r="V285" s="95"/>
      <c r="W285" s="95"/>
      <c r="X285" s="95"/>
      <c r="Y285" s="95"/>
    </row>
    <row r="286" spans="1:25" ht="19.5" customHeight="1" x14ac:dyDescent="0.25">
      <c r="A286" s="88"/>
      <c r="B286" s="89"/>
      <c r="C286" s="90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178"/>
      <c r="T286" s="94"/>
      <c r="U286" s="95"/>
      <c r="V286" s="95"/>
      <c r="W286" s="95"/>
      <c r="X286" s="95"/>
      <c r="Y286" s="95"/>
    </row>
    <row r="287" spans="1:25" ht="19.5" customHeight="1" x14ac:dyDescent="0.25">
      <c r="A287" s="88"/>
      <c r="B287" s="89"/>
      <c r="C287" s="90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178"/>
      <c r="T287" s="94"/>
      <c r="U287" s="95"/>
      <c r="V287" s="95"/>
      <c r="W287" s="95"/>
      <c r="X287" s="95"/>
      <c r="Y287" s="95"/>
    </row>
    <row r="288" spans="1:25" ht="19.5" customHeight="1" x14ac:dyDescent="0.25">
      <c r="A288" s="88"/>
      <c r="B288" s="89"/>
      <c r="C288" s="90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178"/>
      <c r="T288" s="94"/>
      <c r="U288" s="95"/>
      <c r="V288" s="95"/>
      <c r="W288" s="95"/>
      <c r="X288" s="95"/>
      <c r="Y288" s="95"/>
    </row>
    <row r="289" spans="1:25" ht="19.5" customHeight="1" x14ac:dyDescent="0.25">
      <c r="A289" s="88"/>
      <c r="B289" s="89"/>
      <c r="C289" s="90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178"/>
      <c r="T289" s="94"/>
      <c r="U289" s="95"/>
      <c r="V289" s="95"/>
      <c r="W289" s="95"/>
      <c r="X289" s="95"/>
      <c r="Y289" s="95"/>
    </row>
    <row r="290" spans="1:25" ht="19.5" customHeight="1" x14ac:dyDescent="0.25">
      <c r="A290" s="88"/>
      <c r="B290" s="89"/>
      <c r="C290" s="90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178"/>
      <c r="T290" s="94"/>
      <c r="U290" s="95"/>
      <c r="V290" s="95"/>
      <c r="W290" s="95"/>
      <c r="X290" s="95"/>
      <c r="Y290" s="95"/>
    </row>
    <row r="291" spans="1:25" ht="19.5" customHeight="1" x14ac:dyDescent="0.25">
      <c r="A291" s="88"/>
      <c r="B291" s="89"/>
      <c r="C291" s="90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178"/>
      <c r="T291" s="94"/>
      <c r="U291" s="95"/>
      <c r="V291" s="95"/>
      <c r="W291" s="95"/>
      <c r="X291" s="95"/>
      <c r="Y291" s="95"/>
    </row>
    <row r="292" spans="1:25" ht="19.5" customHeight="1" x14ac:dyDescent="0.25">
      <c r="A292" s="88"/>
      <c r="B292" s="89"/>
      <c r="C292" s="90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178"/>
      <c r="T292" s="94"/>
      <c r="U292" s="95"/>
      <c r="V292" s="95"/>
      <c r="W292" s="95"/>
      <c r="X292" s="95"/>
      <c r="Y292" s="95"/>
    </row>
    <row r="293" spans="1:25" ht="19.5" customHeight="1" x14ac:dyDescent="0.25">
      <c r="A293" s="88"/>
      <c r="B293" s="89"/>
      <c r="C293" s="90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178"/>
      <c r="T293" s="94"/>
      <c r="U293" s="95"/>
      <c r="V293" s="95"/>
      <c r="W293" s="95"/>
      <c r="X293" s="95"/>
      <c r="Y293" s="95"/>
    </row>
    <row r="294" spans="1:25" ht="19.5" customHeight="1" x14ac:dyDescent="0.25">
      <c r="A294" s="88"/>
      <c r="B294" s="89"/>
      <c r="C294" s="90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178"/>
      <c r="T294" s="94"/>
      <c r="U294" s="95"/>
      <c r="V294" s="95"/>
      <c r="W294" s="95"/>
      <c r="X294" s="95"/>
      <c r="Y294" s="95"/>
    </row>
    <row r="295" spans="1:25" ht="19.5" customHeight="1" x14ac:dyDescent="0.25">
      <c r="A295" s="88"/>
      <c r="B295" s="89"/>
      <c r="C295" s="90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178"/>
      <c r="T295" s="94"/>
      <c r="U295" s="95"/>
      <c r="V295" s="95"/>
      <c r="W295" s="95"/>
      <c r="X295" s="95"/>
      <c r="Y295" s="95"/>
    </row>
    <row r="296" spans="1:25" ht="19.5" customHeight="1" x14ac:dyDescent="0.25">
      <c r="A296" s="88"/>
      <c r="B296" s="89"/>
      <c r="C296" s="90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178"/>
      <c r="T296" s="94"/>
      <c r="U296" s="95"/>
      <c r="V296" s="95"/>
      <c r="W296" s="95"/>
      <c r="X296" s="95"/>
      <c r="Y296" s="95"/>
    </row>
    <row r="297" spans="1:25" ht="19.5" customHeight="1" x14ac:dyDescent="0.25">
      <c r="A297" s="88"/>
      <c r="B297" s="89"/>
      <c r="C297" s="90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178"/>
      <c r="T297" s="94"/>
      <c r="U297" s="95"/>
      <c r="V297" s="95"/>
      <c r="W297" s="95"/>
      <c r="X297" s="95"/>
      <c r="Y297" s="95"/>
    </row>
    <row r="298" spans="1:25" ht="19.5" customHeight="1" x14ac:dyDescent="0.25">
      <c r="A298" s="88"/>
      <c r="B298" s="89"/>
      <c r="C298" s="90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178"/>
      <c r="T298" s="94"/>
      <c r="U298" s="95"/>
      <c r="V298" s="95"/>
      <c r="W298" s="95"/>
      <c r="X298" s="95"/>
      <c r="Y298" s="95"/>
    </row>
    <row r="299" spans="1:25" ht="19.5" customHeight="1" x14ac:dyDescent="0.25">
      <c r="A299" s="88"/>
      <c r="B299" s="89"/>
      <c r="C299" s="90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178"/>
      <c r="T299" s="94"/>
      <c r="U299" s="95"/>
      <c r="V299" s="95"/>
      <c r="W299" s="95"/>
      <c r="X299" s="95"/>
      <c r="Y299" s="95"/>
    </row>
    <row r="300" spans="1:25" ht="19.5" customHeight="1" x14ac:dyDescent="0.25">
      <c r="A300" s="88"/>
      <c r="B300" s="89"/>
      <c r="C300" s="90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178"/>
      <c r="T300" s="94"/>
      <c r="U300" s="95"/>
      <c r="V300" s="95"/>
      <c r="W300" s="95"/>
      <c r="X300" s="95"/>
      <c r="Y300" s="95"/>
    </row>
    <row r="301" spans="1:25" ht="19.5" customHeight="1" x14ac:dyDescent="0.25">
      <c r="A301" s="88"/>
      <c r="B301" s="89"/>
      <c r="C301" s="90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178"/>
      <c r="T301" s="94"/>
      <c r="U301" s="95"/>
      <c r="V301" s="95"/>
      <c r="W301" s="95"/>
      <c r="X301" s="95"/>
      <c r="Y301" s="95"/>
    </row>
    <row r="302" spans="1:25" ht="19.5" customHeight="1" x14ac:dyDescent="0.25">
      <c r="A302" s="88"/>
      <c r="B302" s="89"/>
      <c r="C302" s="90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178"/>
      <c r="T302" s="94"/>
      <c r="U302" s="95"/>
      <c r="V302" s="95"/>
      <c r="W302" s="95"/>
      <c r="X302" s="95"/>
      <c r="Y302" s="95"/>
    </row>
    <row r="303" spans="1:25" ht="19.5" customHeight="1" x14ac:dyDescent="0.25">
      <c r="A303" s="88"/>
      <c r="B303" s="89"/>
      <c r="C303" s="90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178"/>
      <c r="T303" s="94"/>
      <c r="U303" s="95"/>
      <c r="V303" s="95"/>
      <c r="W303" s="95"/>
      <c r="X303" s="95"/>
      <c r="Y303" s="95"/>
    </row>
    <row r="304" spans="1:25" ht="19.5" customHeight="1" x14ac:dyDescent="0.25">
      <c r="A304" s="88"/>
      <c r="B304" s="89"/>
      <c r="C304" s="90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178"/>
      <c r="T304" s="94"/>
      <c r="U304" s="95"/>
      <c r="V304" s="95"/>
      <c r="W304" s="95"/>
      <c r="X304" s="95"/>
      <c r="Y304" s="95"/>
    </row>
    <row r="305" spans="1:25" ht="19.5" customHeight="1" x14ac:dyDescent="0.25">
      <c r="A305" s="88"/>
      <c r="B305" s="89"/>
      <c r="C305" s="90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178"/>
      <c r="T305" s="94"/>
      <c r="U305" s="95"/>
      <c r="V305" s="95"/>
      <c r="W305" s="95"/>
      <c r="X305" s="95"/>
      <c r="Y305" s="95"/>
    </row>
    <row r="306" spans="1:25" ht="19.5" customHeight="1" x14ac:dyDescent="0.25">
      <c r="A306" s="88"/>
      <c r="B306" s="89"/>
      <c r="C306" s="90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178"/>
      <c r="T306" s="94"/>
      <c r="U306" s="95"/>
      <c r="V306" s="95"/>
      <c r="W306" s="95"/>
      <c r="X306" s="95"/>
      <c r="Y306" s="95"/>
    </row>
    <row r="307" spans="1:25" ht="19.5" customHeight="1" x14ac:dyDescent="0.25">
      <c r="A307" s="88"/>
      <c r="B307" s="89"/>
      <c r="C307" s="90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178"/>
      <c r="T307" s="94"/>
      <c r="U307" s="95"/>
      <c r="V307" s="95"/>
      <c r="W307" s="95"/>
      <c r="X307" s="95"/>
      <c r="Y307" s="95"/>
    </row>
    <row r="308" spans="1:25" ht="19.5" customHeight="1" x14ac:dyDescent="0.25">
      <c r="A308" s="88"/>
      <c r="B308" s="89"/>
      <c r="C308" s="90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178"/>
      <c r="T308" s="94"/>
      <c r="U308" s="95"/>
      <c r="V308" s="95"/>
      <c r="W308" s="95"/>
      <c r="X308" s="95"/>
      <c r="Y308" s="95"/>
    </row>
    <row r="309" spans="1:25" ht="19.5" customHeight="1" x14ac:dyDescent="0.25">
      <c r="A309" s="88"/>
      <c r="B309" s="89"/>
      <c r="C309" s="90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178"/>
      <c r="T309" s="94"/>
      <c r="U309" s="95"/>
      <c r="V309" s="95"/>
      <c r="W309" s="95"/>
      <c r="X309" s="95"/>
      <c r="Y309" s="95"/>
    </row>
    <row r="310" spans="1:25" ht="19.5" customHeight="1" x14ac:dyDescent="0.25">
      <c r="A310" s="88"/>
      <c r="B310" s="89"/>
      <c r="C310" s="90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178"/>
      <c r="T310" s="94"/>
      <c r="U310" s="95"/>
      <c r="V310" s="95"/>
      <c r="W310" s="95"/>
      <c r="X310" s="95"/>
      <c r="Y310" s="95"/>
    </row>
    <row r="311" spans="1:25" ht="19.5" customHeight="1" x14ac:dyDescent="0.25">
      <c r="A311" s="88"/>
      <c r="B311" s="89"/>
      <c r="C311" s="90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178"/>
      <c r="T311" s="94"/>
      <c r="U311" s="95"/>
      <c r="V311" s="95"/>
      <c r="W311" s="95"/>
      <c r="X311" s="95"/>
      <c r="Y311" s="95"/>
    </row>
    <row r="312" spans="1:25" ht="19.5" customHeight="1" x14ac:dyDescent="0.25">
      <c r="A312" s="88"/>
      <c r="B312" s="89"/>
      <c r="C312" s="90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178"/>
      <c r="T312" s="94"/>
      <c r="U312" s="95"/>
      <c r="V312" s="95"/>
      <c r="W312" s="95"/>
      <c r="X312" s="95"/>
      <c r="Y312" s="95"/>
    </row>
    <row r="313" spans="1:25" ht="19.5" customHeight="1" x14ac:dyDescent="0.25">
      <c r="A313" s="88"/>
      <c r="B313" s="89"/>
      <c r="C313" s="90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178"/>
      <c r="T313" s="94"/>
      <c r="U313" s="95"/>
      <c r="V313" s="95"/>
      <c r="W313" s="95"/>
      <c r="X313" s="95"/>
      <c r="Y313" s="95"/>
    </row>
    <row r="314" spans="1:25" ht="19.5" customHeight="1" x14ac:dyDescent="0.25">
      <c r="A314" s="88"/>
      <c r="B314" s="89"/>
      <c r="C314" s="90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178"/>
      <c r="T314" s="94"/>
      <c r="U314" s="95"/>
      <c r="V314" s="95"/>
      <c r="W314" s="95"/>
      <c r="X314" s="95"/>
      <c r="Y314" s="95"/>
    </row>
    <row r="315" spans="1:25" ht="19.5" customHeight="1" x14ac:dyDescent="0.25">
      <c r="A315" s="88"/>
      <c r="B315" s="89"/>
      <c r="C315" s="90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178"/>
      <c r="T315" s="94"/>
      <c r="U315" s="95"/>
      <c r="V315" s="95"/>
      <c r="W315" s="95"/>
      <c r="X315" s="95"/>
      <c r="Y315" s="95"/>
    </row>
    <row r="316" spans="1:25" ht="19.5" customHeight="1" x14ac:dyDescent="0.25">
      <c r="A316" s="88"/>
      <c r="B316" s="89"/>
      <c r="C316" s="90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178"/>
      <c r="T316" s="94"/>
      <c r="U316" s="95"/>
      <c r="V316" s="95"/>
      <c r="W316" s="95"/>
      <c r="X316" s="95"/>
      <c r="Y316" s="95"/>
    </row>
    <row r="317" spans="1:25" ht="19.5" customHeight="1" x14ac:dyDescent="0.25">
      <c r="A317" s="88"/>
      <c r="B317" s="89"/>
      <c r="C317" s="90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178"/>
      <c r="T317" s="94"/>
      <c r="U317" s="95"/>
      <c r="V317" s="95"/>
      <c r="W317" s="95"/>
      <c r="X317" s="95"/>
      <c r="Y317" s="95"/>
    </row>
    <row r="318" spans="1:25" ht="19.5" customHeight="1" x14ac:dyDescent="0.25">
      <c r="A318" s="88"/>
      <c r="B318" s="89"/>
      <c r="C318" s="90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178"/>
      <c r="T318" s="94"/>
      <c r="U318" s="95"/>
      <c r="V318" s="95"/>
      <c r="W318" s="95"/>
      <c r="X318" s="95"/>
      <c r="Y318" s="95"/>
    </row>
    <row r="319" spans="1:25" ht="19.5" customHeight="1" x14ac:dyDescent="0.25">
      <c r="A319" s="88"/>
      <c r="B319" s="89"/>
      <c r="C319" s="90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178"/>
      <c r="T319" s="94"/>
      <c r="U319" s="95"/>
      <c r="V319" s="95"/>
      <c r="W319" s="95"/>
      <c r="X319" s="95"/>
      <c r="Y319" s="95"/>
    </row>
    <row r="320" spans="1:25" ht="19.5" customHeight="1" x14ac:dyDescent="0.25">
      <c r="A320" s="88"/>
      <c r="B320" s="89"/>
      <c r="C320" s="90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178"/>
      <c r="T320" s="94"/>
      <c r="U320" s="95"/>
      <c r="V320" s="95"/>
      <c r="W320" s="95"/>
      <c r="X320" s="95"/>
      <c r="Y320" s="95"/>
    </row>
    <row r="321" spans="1:25" ht="19.5" customHeight="1" x14ac:dyDescent="0.25">
      <c r="A321" s="88"/>
      <c r="B321" s="89"/>
      <c r="C321" s="90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178"/>
      <c r="T321" s="94"/>
      <c r="U321" s="95"/>
      <c r="V321" s="95"/>
      <c r="W321" s="95"/>
      <c r="X321" s="95"/>
      <c r="Y321" s="95"/>
    </row>
    <row r="322" spans="1:25" ht="19.5" customHeight="1" x14ac:dyDescent="0.25">
      <c r="A322" s="88"/>
      <c r="B322" s="89"/>
      <c r="C322" s="90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178"/>
      <c r="T322" s="94"/>
      <c r="U322" s="95"/>
      <c r="V322" s="95"/>
      <c r="W322" s="95"/>
      <c r="X322" s="95"/>
      <c r="Y322" s="95"/>
    </row>
    <row r="323" spans="1:25" ht="19.5" customHeight="1" x14ac:dyDescent="0.25">
      <c r="A323" s="88"/>
      <c r="B323" s="89"/>
      <c r="C323" s="90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178"/>
      <c r="T323" s="94"/>
      <c r="U323" s="95"/>
      <c r="V323" s="95"/>
      <c r="W323" s="95"/>
      <c r="X323" s="95"/>
      <c r="Y323" s="95"/>
    </row>
    <row r="324" spans="1:25" ht="19.5" customHeight="1" x14ac:dyDescent="0.25">
      <c r="A324" s="88"/>
      <c r="B324" s="89"/>
      <c r="C324" s="90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178"/>
      <c r="T324" s="94"/>
      <c r="U324" s="95"/>
      <c r="V324" s="95"/>
      <c r="W324" s="95"/>
      <c r="X324" s="95"/>
      <c r="Y324" s="95"/>
    </row>
    <row r="325" spans="1:25" ht="19.5" customHeight="1" x14ac:dyDescent="0.25">
      <c r="A325" s="88"/>
      <c r="B325" s="89"/>
      <c r="C325" s="90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178"/>
      <c r="T325" s="94"/>
      <c r="U325" s="95"/>
      <c r="V325" s="95"/>
      <c r="W325" s="95"/>
      <c r="X325" s="95"/>
      <c r="Y325" s="95"/>
    </row>
    <row r="326" spans="1:25" ht="19.5" customHeight="1" x14ac:dyDescent="0.25">
      <c r="A326" s="88"/>
      <c r="B326" s="89"/>
      <c r="C326" s="90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178"/>
      <c r="T326" s="94"/>
      <c r="U326" s="95"/>
      <c r="V326" s="95"/>
      <c r="W326" s="95"/>
      <c r="X326" s="95"/>
      <c r="Y326" s="95"/>
    </row>
    <row r="327" spans="1:25" ht="19.5" customHeight="1" x14ac:dyDescent="0.25">
      <c r="A327" s="88"/>
      <c r="B327" s="89"/>
      <c r="C327" s="90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178"/>
      <c r="T327" s="94"/>
      <c r="U327" s="95"/>
      <c r="V327" s="95"/>
      <c r="W327" s="95"/>
      <c r="X327" s="95"/>
      <c r="Y327" s="95"/>
    </row>
    <row r="328" spans="1:25" ht="19.5" customHeight="1" x14ac:dyDescent="0.25">
      <c r="A328" s="88"/>
      <c r="B328" s="89"/>
      <c r="C328" s="90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178"/>
      <c r="T328" s="94"/>
      <c r="U328" s="95"/>
      <c r="V328" s="95"/>
      <c r="W328" s="95"/>
      <c r="X328" s="95"/>
      <c r="Y328" s="95"/>
    </row>
    <row r="329" spans="1:25" ht="19.5" customHeight="1" x14ac:dyDescent="0.25">
      <c r="A329" s="88"/>
      <c r="B329" s="89"/>
      <c r="C329" s="90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178"/>
      <c r="T329" s="94"/>
      <c r="U329" s="95"/>
      <c r="V329" s="95"/>
      <c r="W329" s="95"/>
      <c r="X329" s="95"/>
      <c r="Y329" s="95"/>
    </row>
    <row r="330" spans="1:25" ht="19.5" customHeight="1" x14ac:dyDescent="0.25">
      <c r="A330" s="88"/>
      <c r="B330" s="89"/>
      <c r="C330" s="90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178"/>
      <c r="T330" s="94"/>
      <c r="U330" s="95"/>
      <c r="V330" s="95"/>
      <c r="W330" s="95"/>
      <c r="X330" s="95"/>
      <c r="Y330" s="95"/>
    </row>
    <row r="331" spans="1:25" ht="19.5" customHeight="1" x14ac:dyDescent="0.25">
      <c r="A331" s="88"/>
      <c r="B331" s="89"/>
      <c r="C331" s="90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178"/>
      <c r="T331" s="94"/>
      <c r="U331" s="95"/>
      <c r="V331" s="95"/>
      <c r="W331" s="95"/>
      <c r="X331" s="95"/>
      <c r="Y331" s="95"/>
    </row>
    <row r="332" spans="1:25" ht="19.5" customHeight="1" x14ac:dyDescent="0.25">
      <c r="A332" s="88"/>
      <c r="B332" s="89"/>
      <c r="C332" s="90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178"/>
      <c r="T332" s="94"/>
      <c r="U332" s="95"/>
      <c r="V332" s="95"/>
      <c r="W332" s="95"/>
      <c r="X332" s="95"/>
      <c r="Y332" s="95"/>
    </row>
    <row r="333" spans="1:25" ht="19.5" customHeight="1" x14ac:dyDescent="0.25">
      <c r="A333" s="88"/>
      <c r="B333" s="89"/>
      <c r="C333" s="90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178"/>
      <c r="T333" s="94"/>
      <c r="U333" s="95"/>
      <c r="V333" s="95"/>
      <c r="W333" s="95"/>
      <c r="X333" s="95"/>
      <c r="Y333" s="95"/>
    </row>
    <row r="334" spans="1:25" ht="19.5" customHeight="1" x14ac:dyDescent="0.25">
      <c r="A334" s="88"/>
      <c r="B334" s="89"/>
      <c r="C334" s="90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178"/>
      <c r="T334" s="94"/>
      <c r="U334" s="95"/>
      <c r="V334" s="95"/>
      <c r="W334" s="95"/>
      <c r="X334" s="95"/>
      <c r="Y334" s="95"/>
    </row>
    <row r="335" spans="1:25" ht="19.5" customHeight="1" x14ac:dyDescent="0.25">
      <c r="A335" s="88"/>
      <c r="B335" s="89"/>
      <c r="C335" s="90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178"/>
      <c r="T335" s="94"/>
      <c r="U335" s="95"/>
      <c r="V335" s="95"/>
      <c r="W335" s="95"/>
      <c r="X335" s="95"/>
      <c r="Y335" s="95"/>
    </row>
    <row r="336" spans="1:25" ht="19.5" customHeight="1" x14ac:dyDescent="0.25">
      <c r="A336" s="88"/>
      <c r="B336" s="89"/>
      <c r="C336" s="90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178"/>
      <c r="T336" s="94"/>
      <c r="U336" s="95"/>
      <c r="V336" s="95"/>
      <c r="W336" s="95"/>
      <c r="X336" s="95"/>
      <c r="Y336" s="95"/>
    </row>
    <row r="337" spans="1:25" ht="19.5" customHeight="1" x14ac:dyDescent="0.25">
      <c r="A337" s="88"/>
      <c r="B337" s="89"/>
      <c r="C337" s="90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178"/>
      <c r="T337" s="94"/>
      <c r="U337" s="95"/>
      <c r="V337" s="95"/>
      <c r="W337" s="95"/>
      <c r="X337" s="95"/>
      <c r="Y337" s="95"/>
    </row>
    <row r="338" spans="1:25" ht="19.5" customHeight="1" x14ac:dyDescent="0.25">
      <c r="A338" s="88"/>
      <c r="B338" s="89"/>
      <c r="C338" s="90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178"/>
      <c r="T338" s="94"/>
      <c r="U338" s="95"/>
      <c r="V338" s="95"/>
      <c r="W338" s="95"/>
      <c r="X338" s="95"/>
      <c r="Y338" s="95"/>
    </row>
    <row r="339" spans="1:25" ht="19.5" customHeight="1" x14ac:dyDescent="0.25">
      <c r="A339" s="88"/>
      <c r="B339" s="89"/>
      <c r="C339" s="90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178"/>
      <c r="T339" s="94"/>
      <c r="U339" s="95"/>
      <c r="V339" s="95"/>
      <c r="W339" s="95"/>
      <c r="X339" s="95"/>
      <c r="Y339" s="95"/>
    </row>
    <row r="340" spans="1:25" ht="19.5" customHeight="1" x14ac:dyDescent="0.25">
      <c r="A340" s="88"/>
      <c r="B340" s="89"/>
      <c r="C340" s="90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178"/>
      <c r="T340" s="94"/>
      <c r="U340" s="95"/>
      <c r="V340" s="95"/>
      <c r="W340" s="95"/>
      <c r="X340" s="95"/>
      <c r="Y340" s="95"/>
    </row>
    <row r="341" spans="1:25" ht="19.5" customHeight="1" x14ac:dyDescent="0.25">
      <c r="A341" s="88"/>
      <c r="B341" s="89"/>
      <c r="C341" s="90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178"/>
      <c r="T341" s="94"/>
      <c r="U341" s="95"/>
      <c r="V341" s="95"/>
      <c r="W341" s="95"/>
      <c r="X341" s="95"/>
      <c r="Y341" s="95"/>
    </row>
    <row r="342" spans="1:25" ht="19.5" customHeight="1" x14ac:dyDescent="0.25">
      <c r="A342" s="88"/>
      <c r="B342" s="89"/>
      <c r="C342" s="90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178"/>
      <c r="T342" s="94"/>
      <c r="U342" s="95"/>
      <c r="V342" s="95"/>
      <c r="W342" s="95"/>
      <c r="X342" s="95"/>
      <c r="Y342" s="95"/>
    </row>
    <row r="343" spans="1:25" ht="19.5" customHeight="1" x14ac:dyDescent="0.25">
      <c r="A343" s="88"/>
      <c r="B343" s="89"/>
      <c r="C343" s="90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178"/>
      <c r="T343" s="94"/>
      <c r="U343" s="95"/>
      <c r="V343" s="95"/>
      <c r="W343" s="95"/>
      <c r="X343" s="95"/>
      <c r="Y343" s="95"/>
    </row>
    <row r="344" spans="1:25" ht="19.5" customHeight="1" x14ac:dyDescent="0.25">
      <c r="A344" s="88"/>
      <c r="B344" s="89"/>
      <c r="C344" s="90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178"/>
      <c r="T344" s="94"/>
      <c r="U344" s="95"/>
      <c r="V344" s="95"/>
      <c r="W344" s="95"/>
      <c r="X344" s="95"/>
      <c r="Y344" s="95"/>
    </row>
    <row r="345" spans="1:25" ht="19.5" customHeight="1" x14ac:dyDescent="0.25">
      <c r="A345" s="88"/>
      <c r="B345" s="89"/>
      <c r="C345" s="90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178"/>
      <c r="T345" s="94"/>
      <c r="U345" s="95"/>
      <c r="V345" s="95"/>
      <c r="W345" s="95"/>
      <c r="X345" s="95"/>
      <c r="Y345" s="95"/>
    </row>
    <row r="346" spans="1:25" ht="19.5" customHeight="1" x14ac:dyDescent="0.25">
      <c r="A346" s="88"/>
      <c r="B346" s="89"/>
      <c r="C346" s="90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178"/>
      <c r="T346" s="94"/>
      <c r="U346" s="95"/>
      <c r="V346" s="95"/>
      <c r="W346" s="95"/>
      <c r="X346" s="95"/>
      <c r="Y346" s="95"/>
    </row>
    <row r="347" spans="1:25" ht="19.5" customHeight="1" x14ac:dyDescent="0.25">
      <c r="A347" s="88"/>
      <c r="B347" s="89"/>
      <c r="C347" s="90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178"/>
      <c r="T347" s="94"/>
      <c r="U347" s="95"/>
      <c r="V347" s="95"/>
      <c r="W347" s="95"/>
      <c r="X347" s="95"/>
      <c r="Y347" s="95"/>
    </row>
    <row r="348" spans="1:25" ht="19.5" customHeight="1" x14ac:dyDescent="0.25">
      <c r="A348" s="88"/>
      <c r="B348" s="89"/>
      <c r="C348" s="90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178"/>
      <c r="T348" s="94"/>
      <c r="U348" s="95"/>
      <c r="V348" s="95"/>
      <c r="W348" s="95"/>
      <c r="X348" s="95"/>
      <c r="Y348" s="95"/>
    </row>
    <row r="349" spans="1:25" ht="19.5" customHeight="1" x14ac:dyDescent="0.25">
      <c r="A349" s="88"/>
      <c r="B349" s="89"/>
      <c r="C349" s="90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178"/>
      <c r="T349" s="94"/>
      <c r="U349" s="95"/>
      <c r="V349" s="95"/>
      <c r="W349" s="95"/>
      <c r="X349" s="95"/>
      <c r="Y349" s="95"/>
    </row>
    <row r="350" spans="1:25" ht="19.5" customHeight="1" x14ac:dyDescent="0.25">
      <c r="A350" s="88"/>
      <c r="B350" s="89"/>
      <c r="C350" s="90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178"/>
      <c r="T350" s="94"/>
      <c r="U350" s="95"/>
      <c r="V350" s="95"/>
      <c r="W350" s="95"/>
      <c r="X350" s="95"/>
      <c r="Y350" s="95"/>
    </row>
    <row r="351" spans="1:25" ht="19.5" customHeight="1" x14ac:dyDescent="0.25">
      <c r="A351" s="88"/>
      <c r="B351" s="89"/>
      <c r="C351" s="90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178"/>
      <c r="T351" s="94"/>
      <c r="U351" s="95"/>
      <c r="V351" s="95"/>
      <c r="W351" s="95"/>
      <c r="X351" s="95"/>
      <c r="Y351" s="95"/>
    </row>
    <row r="352" spans="1:25" ht="19.5" customHeight="1" x14ac:dyDescent="0.25">
      <c r="A352" s="88"/>
      <c r="B352" s="89"/>
      <c r="C352" s="90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178"/>
      <c r="T352" s="94"/>
      <c r="U352" s="95"/>
      <c r="V352" s="95"/>
      <c r="W352" s="95"/>
      <c r="X352" s="95"/>
      <c r="Y352" s="95"/>
    </row>
    <row r="353" spans="1:25" ht="19.5" customHeight="1" x14ac:dyDescent="0.25">
      <c r="A353" s="88"/>
      <c r="B353" s="89"/>
      <c r="C353" s="90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178"/>
      <c r="T353" s="94"/>
      <c r="U353" s="95"/>
      <c r="V353" s="95"/>
      <c r="W353" s="95"/>
      <c r="X353" s="95"/>
      <c r="Y353" s="95"/>
    </row>
    <row r="354" spans="1:25" ht="19.5" customHeight="1" x14ac:dyDescent="0.25">
      <c r="A354" s="88"/>
      <c r="B354" s="89"/>
      <c r="C354" s="90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178"/>
      <c r="T354" s="94"/>
      <c r="U354" s="95"/>
      <c r="V354" s="95"/>
      <c r="W354" s="95"/>
      <c r="X354" s="95"/>
      <c r="Y354" s="95"/>
    </row>
    <row r="355" spans="1:25" ht="19.5" customHeight="1" x14ac:dyDescent="0.25">
      <c r="A355" s="88"/>
      <c r="B355" s="89"/>
      <c r="C355" s="90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178"/>
      <c r="T355" s="94"/>
      <c r="U355" s="95"/>
      <c r="V355" s="95"/>
      <c r="W355" s="95"/>
      <c r="X355" s="95"/>
      <c r="Y355" s="95"/>
    </row>
  </sheetData>
  <autoFilter ref="A3:R200"/>
  <customSheetViews>
    <customSheetView guid="{E9CFF2E9-1D39-4E5F-8419-B706F54B3ACD}" showAutoFilter="1" showRuler="0">
      <pane xSplit="2" ySplit="3" topLeftCell="C4" activePane="bottomRight" state="frozen"/>
      <selection pane="bottomRight" activeCell="C4" sqref="C4"/>
      <pageMargins left="0.75" right="0.75" top="1" bottom="1" header="0.5" footer="0.5"/>
      <headerFooter alignWithMargins="0"/>
      <autoFilter ref="B1:R1"/>
    </customSheetView>
    <customSheetView guid="{6726C0E8-702F-4D99-8212-6B2A92D141C1}" showAutoFilter="1" showRuler="0">
      <pane xSplit="2" ySplit="3" topLeftCell="C4" activePane="bottomRight" state="frozen"/>
      <selection pane="bottomRight" activeCell="C4" sqref="C4"/>
      <pageMargins left="0.75" right="0.75" top="1" bottom="1" header="0.5" footer="0.5"/>
      <headerFooter alignWithMargins="0"/>
      <autoFilter ref="B1:R1"/>
    </customSheetView>
  </customSheetViews>
  <phoneticPr fontId="6" type="noConversion"/>
  <conditionalFormatting sqref="S180:S187 S71:S73 S75:S103 S133:S159 S165:S174 S6:S69 S106:S128">
    <cfRule type="cellIs" dxfId="32" priority="25" stopIfTrue="1" operator="equal">
      <formula>"Check 2009-10 Appendix 1"</formula>
    </cfRule>
    <cfRule type="cellIs" dxfId="31" priority="26" stopIfTrue="1" operator="equal">
      <formula>"OK"</formula>
    </cfRule>
  </conditionalFormatting>
  <conditionalFormatting sqref="F175:F178 F188:F191 O6:O129 F6:F163 O131:O191 R6:R191 I6:I191">
    <cfRule type="cellIs" dxfId="30" priority="27" stopIfTrue="1" operator="lessThan">
      <formula>0</formula>
    </cfRule>
  </conditionalFormatting>
  <conditionalFormatting sqref="G195:G200">
    <cfRule type="cellIs" dxfId="29" priority="28" stopIfTrue="1" operator="lessThan">
      <formula>0</formula>
    </cfRule>
  </conditionalFormatting>
  <conditionalFormatting sqref="O130">
    <cfRule type="cellIs" dxfId="28" priority="23" stopIfTrue="1" operator="notEqual">
      <formula>0</formula>
    </cfRule>
  </conditionalFormatting>
  <conditionalFormatting sqref="F164:F174">
    <cfRule type="cellIs" dxfId="27" priority="20" stopIfTrue="1" operator="notEqual">
      <formula>0</formula>
    </cfRule>
  </conditionalFormatting>
  <conditionalFormatting sqref="F179:F187">
    <cfRule type="cellIs" dxfId="26" priority="19" stopIfTrue="1" operator="notEqual">
      <formula>0</formula>
    </cfRule>
  </conditionalFormatting>
  <conditionalFormatting sqref="R179:R187">
    <cfRule type="cellIs" dxfId="25" priority="16" operator="equal">
      <formula>0</formula>
    </cfRule>
    <cfRule type="cellIs" dxfId="24" priority="17" operator="lessThan">
      <formula>0</formula>
    </cfRule>
    <cfRule type="cellIs" dxfId="23" priority="18" operator="greaterThan">
      <formula>0</formula>
    </cfRule>
  </conditionalFormatting>
  <conditionalFormatting sqref="R6:R128">
    <cfRule type="cellIs" dxfId="22" priority="13" operator="equal">
      <formula>0</formula>
    </cfRule>
    <cfRule type="cellIs" dxfId="21" priority="14" operator="lessThan">
      <formula>0</formula>
    </cfRule>
    <cfRule type="cellIs" dxfId="20" priority="15" operator="greaterThan">
      <formula>0</formula>
    </cfRule>
  </conditionalFormatting>
  <conditionalFormatting sqref="R133:R159">
    <cfRule type="cellIs" dxfId="19" priority="10" operator="equal">
      <formula>0</formula>
    </cfRule>
    <cfRule type="cellIs" dxfId="18" priority="11" operator="lessThan">
      <formula>0</formula>
    </cfRule>
    <cfRule type="cellIs" dxfId="17" priority="12" operator="greaterThan">
      <formula>0</formula>
    </cfRule>
  </conditionalFormatting>
  <conditionalFormatting sqref="R164:R174">
    <cfRule type="cellIs" dxfId="16" priority="7" operator="equal">
      <formula>0</formula>
    </cfRule>
    <cfRule type="cellIs" dxfId="15" priority="8" operator="lessThan">
      <formula>0</formula>
    </cfRule>
    <cfRule type="cellIs" dxfId="14" priority="9" operator="greaterThan">
      <formula>0</formula>
    </cfRule>
  </conditionalFormatting>
  <conditionalFormatting sqref="L6:L129 L131:L191">
    <cfRule type="cellIs" dxfId="13" priority="6" stopIfTrue="1" operator="lessThan">
      <formula>0</formula>
    </cfRule>
  </conditionalFormatting>
  <conditionalFormatting sqref="L130">
    <cfRule type="cellIs" dxfId="12" priority="5" stopIfTrue="1" operator="notEqual">
      <formula>0</formula>
    </cfRule>
  </conditionalFormatting>
  <conditionalFormatting sqref="S179">
    <cfRule type="cellIs" dxfId="11" priority="3" stopIfTrue="1" operator="equal">
      <formula>"Check 2009-10 Appendix 1"</formula>
    </cfRule>
    <cfRule type="cellIs" dxfId="10" priority="4" stopIfTrue="1" operator="equal">
      <formula>"OK"</formula>
    </cfRule>
  </conditionalFormatting>
  <conditionalFormatting sqref="S104">
    <cfRule type="cellIs" dxfId="9" priority="1" stopIfTrue="1" operator="equal">
      <formula>"Check 2009-10 Appendix 1"</formula>
    </cfRule>
    <cfRule type="cellIs" dxfId="8" priority="2" stopIfTrue="1" operator="equal">
      <formula>"OK"</formula>
    </cfRule>
  </conditionalFormatting>
  <dataValidations disablePrompts="1" count="1">
    <dataValidation allowBlank="1" showInputMessage="1" showErrorMessage="1" prompt="If the funds were used for a different project and this was completed during 2014-15 enter the details on a spare line and complete this cell with &quot;See line (enter line number)&quot;" sqref="S70 S74"/>
  </dataValidations>
  <hyperlinks>
    <hyperlink ref="B79" r:id="rId1"/>
  </hyperlinks>
  <pageMargins left="0.25" right="0.25" top="0.75" bottom="0.75" header="0.3" footer="0.3"/>
  <pageSetup paperSize="8" scale="70" fitToHeight="0" orientation="landscape" r:id="rId2"/>
  <headerFooter alignWithMargins="0">
    <oddHeader>&amp;LAppendix 2</oddHeader>
  </headerFooter>
  <ignoredErrors>
    <ignoredError sqref="D129:E132 D160:E163 D175:E178 D190:E191 D188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O73"/>
  <sheetViews>
    <sheetView workbookViewId="0">
      <selection activeCell="C12" sqref="C12"/>
    </sheetView>
  </sheetViews>
  <sheetFormatPr defaultRowHeight="13.2" x14ac:dyDescent="0.25"/>
  <cols>
    <col min="2" max="2" width="7.5546875" bestFit="1" customWidth="1"/>
    <col min="3" max="3" width="19.5546875" bestFit="1" customWidth="1"/>
    <col min="4" max="4" width="14.109375" bestFit="1" customWidth="1"/>
    <col min="5" max="5" width="12.88671875" bestFit="1" customWidth="1"/>
    <col min="8" max="8" width="19.44140625" bestFit="1" customWidth="1"/>
    <col min="9" max="9" width="14" bestFit="1" customWidth="1"/>
    <col min="13" max="13" width="19.44140625" bestFit="1" customWidth="1"/>
    <col min="14" max="14" width="14" bestFit="1" customWidth="1"/>
    <col min="18" max="18" width="19.44140625" bestFit="1" customWidth="1"/>
    <col min="19" max="19" width="14" bestFit="1" customWidth="1"/>
    <col min="23" max="23" width="19.44140625" bestFit="1" customWidth="1"/>
    <col min="24" max="24" width="14" bestFit="1" customWidth="1"/>
    <col min="28" max="28" width="19.44140625" bestFit="1" customWidth="1"/>
    <col min="29" max="29" width="14" bestFit="1" customWidth="1"/>
  </cols>
  <sheetData>
    <row r="2" spans="2:15" x14ac:dyDescent="0.25">
      <c r="B2" s="4" t="s">
        <v>179</v>
      </c>
      <c r="C2" s="4" t="s">
        <v>174</v>
      </c>
      <c r="D2" s="4" t="s">
        <v>153</v>
      </c>
      <c r="E2" s="4" t="s">
        <v>173</v>
      </c>
      <c r="G2" s="4" t="s">
        <v>157</v>
      </c>
      <c r="H2" s="4" t="s">
        <v>174</v>
      </c>
      <c r="I2" s="4" t="s">
        <v>153</v>
      </c>
      <c r="J2" s="4" t="s">
        <v>173</v>
      </c>
      <c r="L2" s="4" t="s">
        <v>180</v>
      </c>
      <c r="M2" s="4" t="s">
        <v>174</v>
      </c>
      <c r="N2" s="4" t="s">
        <v>153</v>
      </c>
      <c r="O2" s="4" t="s">
        <v>173</v>
      </c>
    </row>
    <row r="3" spans="2:15" x14ac:dyDescent="0.25">
      <c r="B3" t="s">
        <v>176</v>
      </c>
      <c r="C3" s="1">
        <f>'Schools Summary'!D$150</f>
        <v>4829697.4799999995</v>
      </c>
      <c r="D3" s="1">
        <f>'Schools Summary'!$P$150</f>
        <v>2197517.23</v>
      </c>
      <c r="E3" s="1">
        <f>'Schools Summary'!$AB$150</f>
        <v>2632180.2499999995</v>
      </c>
      <c r="G3" t="s">
        <v>176</v>
      </c>
      <c r="H3" s="1">
        <f>'Schools Summary'!D$199</f>
        <v>2476763.6300000004</v>
      </c>
      <c r="I3" s="1">
        <f>'Schools Summary'!$P$199</f>
        <v>1383133</v>
      </c>
      <c r="J3" s="1">
        <f>'Schools Summary'!$AB$199</f>
        <v>1093630.6300000006</v>
      </c>
      <c r="L3" t="s">
        <v>176</v>
      </c>
      <c r="M3" s="1">
        <f>'Schools Summary'!$D$218</f>
        <v>2672821.9899999993</v>
      </c>
      <c r="N3" s="1">
        <f>'Schools Summary'!$P$218</f>
        <v>1993251</v>
      </c>
      <c r="O3" s="1">
        <f>'Schools Summary'!$AB$218</f>
        <v>679570.98999999964</v>
      </c>
    </row>
    <row r="4" spans="2:15" x14ac:dyDescent="0.25">
      <c r="B4" t="s">
        <v>177</v>
      </c>
      <c r="C4" s="1">
        <f>'Schools Summary'!E$150</f>
        <v>5419680</v>
      </c>
      <c r="D4" s="1">
        <f>'Schools Summary'!$Q$150</f>
        <v>2626409</v>
      </c>
      <c r="E4" s="1">
        <f>'Schools Summary'!$AC$150</f>
        <v>2793271</v>
      </c>
      <c r="G4" t="s">
        <v>177</v>
      </c>
      <c r="H4" s="1">
        <f>'Schools Summary'!E$199</f>
        <v>2808468</v>
      </c>
      <c r="I4" s="1">
        <f>'Schools Summary'!$Q$199</f>
        <v>1448247</v>
      </c>
      <c r="J4" s="1">
        <f>'Schools Summary'!$AC$199</f>
        <v>1360221</v>
      </c>
      <c r="L4" t="s">
        <v>177</v>
      </c>
      <c r="M4" s="1">
        <f>'Schools Summary'!$E$218</f>
        <v>3449230</v>
      </c>
      <c r="N4" s="1">
        <f>'Schools Summary'!$Q$218</f>
        <v>1983171</v>
      </c>
      <c r="O4" s="1">
        <f>'Schools Summary'!$AC$218</f>
        <v>1466059</v>
      </c>
    </row>
    <row r="5" spans="2:15" x14ac:dyDescent="0.25">
      <c r="B5" t="s">
        <v>178</v>
      </c>
      <c r="C5" s="1">
        <f>'Schools Summary'!F$150</f>
        <v>4910890.6499999976</v>
      </c>
      <c r="D5" s="1">
        <f>'Schools Summary'!$R$150</f>
        <v>2432966</v>
      </c>
      <c r="E5" s="1">
        <f>'Schools Summary'!$AD$150</f>
        <v>2477924.6500000008</v>
      </c>
      <c r="G5" t="s">
        <v>178</v>
      </c>
      <c r="H5" s="1">
        <f>'Schools Summary'!F$199</f>
        <v>1271692.2499999998</v>
      </c>
      <c r="I5" s="1">
        <f>'Schools Summary'!$R$199</f>
        <v>856097</v>
      </c>
      <c r="J5" s="1">
        <f>'Schools Summary'!$AD$199</f>
        <v>415595.24999999971</v>
      </c>
      <c r="L5" t="s">
        <v>178</v>
      </c>
      <c r="M5" s="1">
        <f>'Schools Summary'!$F$218</f>
        <v>1967714.3499999994</v>
      </c>
      <c r="N5" s="1">
        <f>'Schools Summary'!$R$218</f>
        <v>1427950</v>
      </c>
      <c r="O5" s="1">
        <f>'Schools Summary'!$AD$218</f>
        <v>539764.34999999939</v>
      </c>
    </row>
    <row r="6" spans="2:15" x14ac:dyDescent="0.25">
      <c r="B6" t="s">
        <v>182</v>
      </c>
      <c r="C6" s="1">
        <f>'Schools Summary'!G$150</f>
        <v>4471235.8299999991</v>
      </c>
      <c r="D6" s="1">
        <f>'Schools Summary'!$S$150</f>
        <v>1938284</v>
      </c>
      <c r="E6" s="1">
        <f>'Schools Summary'!$AE$150</f>
        <v>2532951.830000001</v>
      </c>
      <c r="G6" t="s">
        <v>182</v>
      </c>
      <c r="H6" s="1">
        <f>'Schools Summary'!G$199</f>
        <v>1393588.4499999997</v>
      </c>
      <c r="I6" s="1">
        <f>'Schools Summary'!$S$199</f>
        <v>943665.08000000007</v>
      </c>
      <c r="J6" s="1">
        <f>'Schools Summary'!$AE$199</f>
        <v>449923.36999999988</v>
      </c>
      <c r="L6" t="s">
        <v>182</v>
      </c>
      <c r="M6" s="1">
        <f>'Schools Summary'!$G$218</f>
        <v>2192119.0300000003</v>
      </c>
      <c r="N6" s="1">
        <f>'Schools Summary'!$S$218</f>
        <v>1992667</v>
      </c>
      <c r="O6" s="1">
        <f>'Schools Summary'!$AE$218</f>
        <v>199452.02999999997</v>
      </c>
    </row>
    <row r="7" spans="2:15" x14ac:dyDescent="0.25">
      <c r="B7" t="s">
        <v>183</v>
      </c>
      <c r="C7" s="1">
        <f>'Schools Summary'!H$150</f>
        <v>4778883</v>
      </c>
      <c r="D7" s="1">
        <f>'Schools Summary'!$T$150</f>
        <v>2038812</v>
      </c>
      <c r="E7" s="1">
        <f>'Schools Summary'!$AF$150</f>
        <v>2690545</v>
      </c>
      <c r="G7" t="s">
        <v>183</v>
      </c>
      <c r="H7" s="1">
        <f>'Schools Summary'!H$199</f>
        <v>838390</v>
      </c>
      <c r="I7" s="1">
        <f>'Schools Summary'!$T$199</f>
        <v>675291</v>
      </c>
      <c r="J7" s="1">
        <f>'Schools Summary'!$AF$199</f>
        <v>-18325</v>
      </c>
      <c r="L7" t="s">
        <v>183</v>
      </c>
      <c r="M7" s="1">
        <f>'Schools Summary'!$H$218</f>
        <v>2036617</v>
      </c>
      <c r="N7" s="1">
        <f>'Schools Summary'!$T$218</f>
        <v>1823696</v>
      </c>
      <c r="O7" s="1">
        <f>'Schools Summary'!$AF$218</f>
        <v>212921</v>
      </c>
    </row>
    <row r="8" spans="2:15" x14ac:dyDescent="0.25">
      <c r="B8" t="s">
        <v>346</v>
      </c>
      <c r="C8" s="1">
        <f>'Schools Summary'!I$150</f>
        <v>4800593</v>
      </c>
      <c r="D8" s="1">
        <f>'Schools Summary'!$U$150</f>
        <v>2113086</v>
      </c>
      <c r="E8" s="1">
        <f>'Schools Summary'!$AG$150</f>
        <v>2687507</v>
      </c>
      <c r="G8" t="s">
        <v>346</v>
      </c>
      <c r="H8" s="1">
        <f>'Schools Summary'!I$199</f>
        <v>1313113</v>
      </c>
      <c r="I8" s="1">
        <f>'Schools Summary'!$U$199</f>
        <v>872422</v>
      </c>
      <c r="J8" s="1">
        <f>'Schools Summary'!$AG$199</f>
        <v>522140</v>
      </c>
      <c r="L8" t="s">
        <v>346</v>
      </c>
      <c r="M8" s="1">
        <f>'Schools Summary'!$I$218</f>
        <v>3506004</v>
      </c>
      <c r="N8" s="1">
        <f>'Schools Summary'!$U$218</f>
        <v>2025601</v>
      </c>
      <c r="O8" s="1">
        <f>'Schools Summary'!$AG$218</f>
        <v>545268</v>
      </c>
    </row>
    <row r="9" spans="2:15" x14ac:dyDescent="0.25">
      <c r="B9" t="s">
        <v>350</v>
      </c>
      <c r="C9" s="1">
        <f>'Schools Summary'!J$150</f>
        <v>4239298</v>
      </c>
      <c r="D9" s="1">
        <f>'Schools Summary'!$V$150</f>
        <v>1842599</v>
      </c>
      <c r="E9" s="1">
        <f>'Schools Summary'!$AH$150</f>
        <v>2326417</v>
      </c>
      <c r="G9" t="s">
        <v>350</v>
      </c>
      <c r="H9" s="1">
        <f>'Schools Summary'!J$199</f>
        <v>2359125</v>
      </c>
      <c r="I9" s="1">
        <f>'Schools Summary'!$V$199</f>
        <v>1137436</v>
      </c>
      <c r="J9" s="1">
        <f>'Schools Summary'!$AH$199</f>
        <v>691373</v>
      </c>
      <c r="K9" s="1"/>
      <c r="L9" t="s">
        <v>350</v>
      </c>
      <c r="M9" s="1">
        <f>'Schools Summary'!$J$218</f>
        <v>2133465</v>
      </c>
      <c r="N9" s="1">
        <f>'Schools Summary'!$V$218</f>
        <v>1506082</v>
      </c>
      <c r="O9" s="1">
        <f>'Schools Summary'!$AH$218</f>
        <v>627383</v>
      </c>
    </row>
    <row r="10" spans="2:15" x14ac:dyDescent="0.25">
      <c r="B10" t="s">
        <v>384</v>
      </c>
      <c r="C10" s="1">
        <f>'Schools Summary'!K$150</f>
        <v>4169016</v>
      </c>
      <c r="D10" s="1">
        <f>'Schools Summary'!$W$150</f>
        <v>2191515</v>
      </c>
      <c r="E10" s="1">
        <f>'Schools Summary'!$AI$150</f>
        <v>2326417</v>
      </c>
      <c r="G10" t="s">
        <v>384</v>
      </c>
      <c r="H10" s="1">
        <f>'Schools Summary'!K$199</f>
        <v>1828809</v>
      </c>
      <c r="I10" s="1">
        <f>'Schools Summary'!$W$199</f>
        <v>874012</v>
      </c>
      <c r="J10" s="1">
        <f>'Schools Summary'!$AI$199</f>
        <v>691373</v>
      </c>
      <c r="L10" t="s">
        <v>384</v>
      </c>
      <c r="M10" s="1">
        <f>'Schools Summary'!$K$218</f>
        <v>2133465</v>
      </c>
      <c r="N10" s="1">
        <f>'Schools Summary'!$W$218</f>
        <v>1377374</v>
      </c>
      <c r="O10" s="1">
        <f>'Schools Summary'!$AI$218</f>
        <v>627383</v>
      </c>
    </row>
    <row r="11" spans="2:15" x14ac:dyDescent="0.25">
      <c r="B11" t="s">
        <v>445</v>
      </c>
      <c r="C11" s="1">
        <f>'Schools Summary'!L$150</f>
        <v>4337338.5999999987</v>
      </c>
      <c r="D11" s="1">
        <f>'Schools Summary'!$X$150</f>
        <v>2269225.75</v>
      </c>
      <c r="E11" s="1">
        <f>'Schools Summary'!$AJ$150</f>
        <v>2068112.8499999987</v>
      </c>
      <c r="G11" t="s">
        <v>445</v>
      </c>
      <c r="H11" s="1">
        <f>'Schools Summary'!L$199</f>
        <v>975879.50999999058</v>
      </c>
      <c r="I11" s="1">
        <f>'Schools Summary'!$X$199</f>
        <v>491993.5</v>
      </c>
      <c r="J11" s="1">
        <f>'Schools Summary'!$AJ$199</f>
        <v>483886.00999999023</v>
      </c>
      <c r="L11" t="s">
        <v>445</v>
      </c>
      <c r="M11" s="1">
        <f>'Schools Summary'!$L$218</f>
        <v>1140139.0200000042</v>
      </c>
      <c r="N11" s="1">
        <f>'Schools Summary'!$X$218</f>
        <v>982635</v>
      </c>
      <c r="O11" s="1">
        <f>'Schools Summary'!$AJ$218</f>
        <v>157504.02000000706</v>
      </c>
    </row>
    <row r="12" spans="2:15" x14ac:dyDescent="0.25">
      <c r="B12" s="197" t="s">
        <v>470</v>
      </c>
      <c r="C12" s="1">
        <f>'Schools Summary'!M$150</f>
        <v>4839435.7200000007</v>
      </c>
      <c r="D12" s="1">
        <f>'Schools Summary'!$Y$150</f>
        <v>2255822.66</v>
      </c>
      <c r="E12" s="1">
        <f>'Schools Summary'!$AK$150</f>
        <v>2583613.06</v>
      </c>
      <c r="G12" s="197" t="s">
        <v>470</v>
      </c>
      <c r="H12" s="1">
        <f>'Schools Summary'!M$199</f>
        <v>1216931</v>
      </c>
      <c r="I12" s="1">
        <f>'Schools Summary'!$Y$199</f>
        <v>621443</v>
      </c>
      <c r="J12" s="1">
        <f>'Schools Summary'!$AK$199</f>
        <v>595488</v>
      </c>
      <c r="L12" s="197" t="s">
        <v>470</v>
      </c>
      <c r="M12" s="1">
        <f>'Schools Summary'!$M$218</f>
        <v>931606</v>
      </c>
      <c r="N12" s="1">
        <f>'Schools Summary'!$Y$218</f>
        <v>1056532</v>
      </c>
      <c r="O12" s="1">
        <f>'Schools Summary'!$AK$218</f>
        <v>-124926</v>
      </c>
    </row>
    <row r="15" spans="2:15" x14ac:dyDescent="0.25">
      <c r="B15" s="4" t="s">
        <v>158</v>
      </c>
      <c r="C15" s="4" t="s">
        <v>174</v>
      </c>
      <c r="D15" s="4" t="s">
        <v>153</v>
      </c>
      <c r="E15" s="4" t="s">
        <v>173</v>
      </c>
      <c r="G15" s="4" t="s">
        <v>181</v>
      </c>
      <c r="H15" s="4" t="s">
        <v>174</v>
      </c>
      <c r="I15" s="4" t="s">
        <v>153</v>
      </c>
      <c r="J15" s="4" t="s">
        <v>173</v>
      </c>
      <c r="L15" s="4" t="s">
        <v>438</v>
      </c>
      <c r="M15" s="4" t="s">
        <v>174</v>
      </c>
      <c r="N15" s="4" t="s">
        <v>153</v>
      </c>
      <c r="O15" s="4" t="s">
        <v>173</v>
      </c>
    </row>
    <row r="16" spans="2:15" x14ac:dyDescent="0.25">
      <c r="B16" t="s">
        <v>176</v>
      </c>
      <c r="C16" s="1">
        <f>'Schools Summary'!$D$232</f>
        <v>582658.09</v>
      </c>
      <c r="D16" s="1">
        <f>'Schools Summary'!$P$232</f>
        <v>281500</v>
      </c>
      <c r="E16" s="1">
        <f>'Schools Summary'!$AB$232</f>
        <v>301158.08999999991</v>
      </c>
      <c r="G16" t="s">
        <v>176</v>
      </c>
      <c r="H16" s="1">
        <f>'Schools Summary'!$D$234</f>
        <v>10570901.709999997</v>
      </c>
      <c r="I16" s="1">
        <f>'Schools Summary'!$P$234</f>
        <v>5855401.2300000004</v>
      </c>
      <c r="J16" s="1">
        <f>'Schools Summary'!$AB$234</f>
        <v>4715500.4799999995</v>
      </c>
      <c r="L16" t="s">
        <v>176</v>
      </c>
      <c r="M16" s="1">
        <f>'Schools Summary'!$D$5</f>
        <v>8960.52</v>
      </c>
      <c r="N16" s="1">
        <f>'Schools Summary'!$P$5</f>
        <v>0</v>
      </c>
      <c r="O16" s="1">
        <f>'Schools Summary'!$AB$5</f>
        <v>8960.52</v>
      </c>
    </row>
    <row r="17" spans="2:15" x14ac:dyDescent="0.25">
      <c r="B17" t="s">
        <v>177</v>
      </c>
      <c r="C17" s="1">
        <f>'Schools Summary'!$E$232</f>
        <v>892571</v>
      </c>
      <c r="D17" s="1">
        <f>'Schools Summary'!$Q$232</f>
        <v>689806</v>
      </c>
      <c r="E17" s="1">
        <f>'Schools Summary'!$AC$232</f>
        <v>202765</v>
      </c>
      <c r="G17" t="s">
        <v>177</v>
      </c>
      <c r="H17" s="1">
        <f>'Schools Summary'!$E$234</f>
        <v>12568026</v>
      </c>
      <c r="I17" s="1">
        <f>'Schools Summary'!$Q$234</f>
        <v>6747633</v>
      </c>
      <c r="J17" s="1">
        <f>'Schools Summary'!$AC$234</f>
        <v>5820393</v>
      </c>
      <c r="L17" t="s">
        <v>177</v>
      </c>
      <c r="M17" s="1">
        <f>'Schools Summary'!$E$5</f>
        <v>-1923</v>
      </c>
      <c r="N17" s="1">
        <f>'Schools Summary'!$Q$5</f>
        <v>0</v>
      </c>
      <c r="O17" s="1">
        <f>'Schools Summary'!$AC$5</f>
        <v>-1923</v>
      </c>
    </row>
    <row r="18" spans="2:15" x14ac:dyDescent="0.25">
      <c r="B18" t="s">
        <v>178</v>
      </c>
      <c r="C18" s="1">
        <f>'Schools Summary'!$F$232</f>
        <v>1115883.18</v>
      </c>
      <c r="D18" s="1">
        <f>'Schools Summary'!$R$232</f>
        <v>878710</v>
      </c>
      <c r="E18" s="1">
        <f>'Schools Summary'!$AD$232</f>
        <v>237173.17999999993</v>
      </c>
      <c r="G18" t="s">
        <v>178</v>
      </c>
      <c r="H18" s="1">
        <f>'Schools Summary'!$F$234</f>
        <v>9267638.5299999956</v>
      </c>
      <c r="I18" s="1">
        <f>'Schools Summary'!$R$234</f>
        <v>5595723</v>
      </c>
      <c r="J18" s="1">
        <f>'Schools Summary'!$AD$234</f>
        <v>3671915.53</v>
      </c>
      <c r="L18" t="s">
        <v>178</v>
      </c>
      <c r="M18" s="1">
        <f>'Schools Summary'!$F$5</f>
        <v>1458.1000000000058</v>
      </c>
      <c r="N18" s="1">
        <f>'Schools Summary'!$R$5</f>
        <v>0</v>
      </c>
      <c r="O18" s="1">
        <f>'Schools Summary'!$AD$5</f>
        <v>1458.1000000000058</v>
      </c>
    </row>
    <row r="19" spans="2:15" x14ac:dyDescent="0.25">
      <c r="B19" t="s">
        <v>182</v>
      </c>
      <c r="C19" s="1">
        <f>'Schools Summary'!$G$232</f>
        <v>1128460.26</v>
      </c>
      <c r="D19" s="1">
        <f>'Schools Summary'!$S$232</f>
        <v>1083718</v>
      </c>
      <c r="E19" s="1">
        <f>'Schools Summary'!$AE$232</f>
        <v>44742.260000000017</v>
      </c>
      <c r="G19" t="s">
        <v>182</v>
      </c>
      <c r="H19" s="1">
        <f>'Schools Summary'!$G$234</f>
        <v>9186861.5700000003</v>
      </c>
      <c r="I19" s="1">
        <f>'Schools Summary'!$S$234</f>
        <v>5958334.0800000001</v>
      </c>
      <c r="J19" s="1">
        <f>'Schools Summary'!$AE$234</f>
        <v>3228527.4900000012</v>
      </c>
      <c r="L19" t="s">
        <v>182</v>
      </c>
      <c r="M19" s="1">
        <f>'Schools Summary'!$G$5</f>
        <v>1458</v>
      </c>
      <c r="N19" s="1">
        <f>'Schools Summary'!$S$5</f>
        <v>0</v>
      </c>
      <c r="O19" s="1">
        <f>'Schools Summary'!$AE$5</f>
        <v>1458</v>
      </c>
    </row>
    <row r="20" spans="2:15" x14ac:dyDescent="0.25">
      <c r="B20" t="s">
        <v>183</v>
      </c>
      <c r="C20" s="1">
        <f>'Schools Summary'!$H$232</f>
        <v>1076804</v>
      </c>
      <c r="D20" s="1">
        <f>'Schools Summary'!$T$232</f>
        <v>692002</v>
      </c>
      <c r="E20" s="1">
        <f>'Schools Summary'!$AF$232</f>
        <v>384802</v>
      </c>
      <c r="G20" t="s">
        <v>183</v>
      </c>
      <c r="H20" s="1">
        <f>'Schools Summary'!$H$234</f>
        <v>8730694</v>
      </c>
      <c r="I20" s="1">
        <f>'Schools Summary'!$T$234</f>
        <v>5229801</v>
      </c>
      <c r="J20" s="1">
        <f>'Schools Summary'!$AF$234</f>
        <v>3269943</v>
      </c>
      <c r="L20" t="s">
        <v>183</v>
      </c>
      <c r="M20" s="1">
        <f>'Schools Summary'!$H$5</f>
        <v>0</v>
      </c>
      <c r="N20" s="1">
        <f>'Schools Summary'!$T$5</f>
        <v>0</v>
      </c>
      <c r="O20" s="1">
        <f>'Schools Summary'!$AF$5</f>
        <v>0</v>
      </c>
    </row>
    <row r="21" spans="2:15" x14ac:dyDescent="0.25">
      <c r="B21" t="s">
        <v>346</v>
      </c>
      <c r="C21" s="1">
        <f>'Schools Summary'!$I$232</f>
        <v>933304</v>
      </c>
      <c r="D21" s="1">
        <f>'Schools Summary'!$U$232</f>
        <v>591389</v>
      </c>
      <c r="E21" s="1">
        <f>'Schools Summary'!$AG$232</f>
        <v>341915</v>
      </c>
      <c r="G21" t="s">
        <v>346</v>
      </c>
      <c r="H21" s="1">
        <f>'Schools Summary'!$I$234</f>
        <v>10553014</v>
      </c>
      <c r="I21" s="1">
        <f>'Schools Summary'!$U$234</f>
        <v>5602498</v>
      </c>
      <c r="J21" s="1">
        <f>'Schools Summary'!$AG$234</f>
        <v>4096830</v>
      </c>
      <c r="L21" t="s">
        <v>346</v>
      </c>
      <c r="M21" s="1">
        <f>'Schools Summary'!$I$5</f>
        <v>0</v>
      </c>
      <c r="N21" s="1">
        <f>'Schools Summary'!$U$5</f>
        <v>0</v>
      </c>
      <c r="O21" s="1">
        <f>'Schools Summary'!$AG$5</f>
        <v>0</v>
      </c>
    </row>
    <row r="22" spans="2:15" x14ac:dyDescent="0.25">
      <c r="B22" t="s">
        <v>350</v>
      </c>
      <c r="C22" s="1">
        <f>'Schools Summary'!$J$232</f>
        <v>1727402</v>
      </c>
      <c r="D22" s="1">
        <f>'Schools Summary'!$V$232</f>
        <v>1332729</v>
      </c>
      <c r="E22" s="1">
        <f>'Schools Summary'!$AH$232</f>
        <v>394673</v>
      </c>
      <c r="G22" t="s">
        <v>350</v>
      </c>
      <c r="H22" s="1">
        <f>'Schools Summary'!$J$234</f>
        <v>10459290</v>
      </c>
      <c r="I22" s="1">
        <f>'Schools Summary'!$V$234</f>
        <v>5818846</v>
      </c>
      <c r="J22" s="1">
        <f>'Schools Summary'!$AH$234</f>
        <v>4039846</v>
      </c>
      <c r="L22" t="s">
        <v>350</v>
      </c>
      <c r="M22" s="1">
        <f>'Schools Summary'!$J$5</f>
        <v>0</v>
      </c>
      <c r="N22" s="1">
        <f>'Schools Summary'!$V$5</f>
        <v>0</v>
      </c>
      <c r="O22" s="1">
        <f>'Schools Summary'!$AH$5</f>
        <v>0</v>
      </c>
    </row>
    <row r="23" spans="2:15" x14ac:dyDescent="0.25">
      <c r="B23" t="s">
        <v>384</v>
      </c>
      <c r="C23" s="1">
        <f>'Schools Summary'!$K$232</f>
        <v>1126426</v>
      </c>
      <c r="D23" s="1">
        <f>'Schools Summary'!$W$232</f>
        <v>913954</v>
      </c>
      <c r="E23" s="1">
        <f>'Schools Summary'!$AI$232</f>
        <v>212472</v>
      </c>
      <c r="G23" t="s">
        <v>384</v>
      </c>
      <c r="H23" s="1">
        <f>'Schools Summary'!$K$234</f>
        <v>9858692</v>
      </c>
      <c r="I23" s="1">
        <f>'Schools Summary'!$W$234</f>
        <v>5356855</v>
      </c>
      <c r="J23" s="1">
        <f>'Schools Summary'!$AI$234</f>
        <v>4039846</v>
      </c>
      <c r="L23" t="s">
        <v>384</v>
      </c>
      <c r="M23" s="1">
        <f>'Schools Summary'!$K$5</f>
        <v>0</v>
      </c>
      <c r="N23" s="1">
        <f>'Schools Summary'!$W$5</f>
        <v>0</v>
      </c>
      <c r="O23" s="1">
        <f>'Schools Summary'!$AI$5</f>
        <v>0</v>
      </c>
    </row>
    <row r="24" spans="2:15" x14ac:dyDescent="0.25">
      <c r="B24" t="s">
        <v>445</v>
      </c>
      <c r="C24" s="1">
        <f>'Schools Summary'!$L$232</f>
        <v>1218601.3600000017</v>
      </c>
      <c r="D24" s="1">
        <f>'Schools Summary'!$X$232</f>
        <v>888717</v>
      </c>
      <c r="E24" s="1">
        <f>'Schools Summary'!$AJ$232</f>
        <v>329884.36000000167</v>
      </c>
      <c r="G24" t="s">
        <v>445</v>
      </c>
      <c r="H24" s="1">
        <f>'Schools Summary'!$L$234</f>
        <v>7671958.4899999946</v>
      </c>
      <c r="I24" s="1">
        <f>'Schools Summary'!$X$234</f>
        <v>4632571.25</v>
      </c>
      <c r="J24" s="1">
        <f>'Schools Summary'!$AJ$234</f>
        <v>3039387.2399999974</v>
      </c>
      <c r="L24" t="s">
        <v>445</v>
      </c>
      <c r="M24" s="1">
        <f>'Schools Summary'!$L$5</f>
        <v>0</v>
      </c>
      <c r="N24" s="1">
        <f>'Schools Summary'!$X$5</f>
        <v>0</v>
      </c>
      <c r="O24" s="1">
        <f>'Schools Summary'!$AJ$5</f>
        <v>0</v>
      </c>
    </row>
    <row r="25" spans="2:15" x14ac:dyDescent="0.25">
      <c r="B25" s="197" t="s">
        <v>470</v>
      </c>
      <c r="C25" s="1">
        <f>'Schools Summary'!$M$232</f>
        <v>1113636.3900000001</v>
      </c>
      <c r="D25" s="1">
        <f>'Schools Summary'!$Y$232</f>
        <v>732105</v>
      </c>
      <c r="E25" s="1">
        <f>'Schools Summary'!$AK$232</f>
        <v>381531.39000000025</v>
      </c>
      <c r="G25" s="197" t="s">
        <v>470</v>
      </c>
      <c r="H25" s="1">
        <f>'Schools Summary'!$M$234</f>
        <v>8101609.1100000013</v>
      </c>
      <c r="I25" s="1">
        <f>'Schools Summary'!$Y$234</f>
        <v>4665902.66</v>
      </c>
      <c r="J25" s="1">
        <f>'Schools Summary'!$AK$234</f>
        <v>3435706.45</v>
      </c>
      <c r="L25" s="197" t="s">
        <v>470</v>
      </c>
      <c r="M25" s="1">
        <f>'Schools Summary'!$M$5</f>
        <v>0</v>
      </c>
      <c r="N25" s="1">
        <f>'Schools Summary'!$Y$5</f>
        <v>0</v>
      </c>
      <c r="O25" s="1">
        <f>'Schools Summary'!$AK$5</f>
        <v>0</v>
      </c>
    </row>
    <row r="26" spans="2:15" x14ac:dyDescent="0.25">
      <c r="B26" s="214"/>
      <c r="C26" s="214"/>
      <c r="D26" s="214"/>
      <c r="E26" s="214"/>
    </row>
    <row r="27" spans="2:15" x14ac:dyDescent="0.25">
      <c r="B27" s="214"/>
      <c r="C27" s="214"/>
      <c r="D27" s="214"/>
      <c r="E27" s="214"/>
    </row>
    <row r="28" spans="2:15" x14ac:dyDescent="0.25">
      <c r="B28" s="214"/>
      <c r="C28" s="214"/>
      <c r="D28" s="214"/>
      <c r="E28" s="214"/>
    </row>
    <row r="29" spans="2:15" x14ac:dyDescent="0.25">
      <c r="B29" s="214"/>
      <c r="C29" s="214"/>
      <c r="D29" s="214"/>
      <c r="E29" s="214"/>
    </row>
    <row r="30" spans="2:15" x14ac:dyDescent="0.25">
      <c r="B30" s="214"/>
      <c r="C30" s="214"/>
      <c r="D30" s="214"/>
      <c r="E30" s="214"/>
    </row>
    <row r="31" spans="2:15" x14ac:dyDescent="0.25">
      <c r="B31" s="214"/>
      <c r="C31" s="214"/>
      <c r="D31" s="214"/>
      <c r="E31" s="214"/>
    </row>
    <row r="32" spans="2:15" x14ac:dyDescent="0.25">
      <c r="B32" s="214"/>
      <c r="C32" s="214"/>
      <c r="D32" s="214"/>
      <c r="E32" s="214"/>
    </row>
    <row r="33" spans="2:5" x14ac:dyDescent="0.25">
      <c r="B33" s="214"/>
      <c r="C33" s="214"/>
      <c r="D33" s="214"/>
      <c r="E33" s="214"/>
    </row>
    <row r="34" spans="2:5" x14ac:dyDescent="0.25">
      <c r="B34" s="214"/>
      <c r="C34" s="214"/>
      <c r="D34" s="214"/>
      <c r="E34" s="214"/>
    </row>
    <row r="35" spans="2:5" x14ac:dyDescent="0.25">
      <c r="B35" s="214"/>
      <c r="C35" s="214"/>
      <c r="D35" s="214"/>
      <c r="E35" s="214"/>
    </row>
    <row r="36" spans="2:5" x14ac:dyDescent="0.25">
      <c r="B36" s="214"/>
      <c r="C36" s="214"/>
      <c r="D36" s="214"/>
      <c r="E36" s="214"/>
    </row>
    <row r="37" spans="2:5" x14ac:dyDescent="0.25">
      <c r="B37" s="214"/>
      <c r="C37" s="214"/>
      <c r="D37" s="214"/>
      <c r="E37" s="214"/>
    </row>
    <row r="38" spans="2:5" x14ac:dyDescent="0.25">
      <c r="B38" s="214"/>
      <c r="C38" s="214"/>
      <c r="D38" s="214"/>
      <c r="E38" s="214"/>
    </row>
    <row r="39" spans="2:5" x14ac:dyDescent="0.25">
      <c r="B39" s="214"/>
      <c r="C39" s="214"/>
      <c r="D39" s="214"/>
      <c r="E39" s="214"/>
    </row>
    <row r="40" spans="2:5" x14ac:dyDescent="0.25">
      <c r="B40" s="214"/>
      <c r="C40" s="214"/>
      <c r="D40" s="214"/>
      <c r="E40" s="214"/>
    </row>
    <row r="41" spans="2:5" x14ac:dyDescent="0.25">
      <c r="B41" s="214"/>
      <c r="C41" s="214"/>
      <c r="D41" s="214"/>
      <c r="E41" s="214"/>
    </row>
    <row r="42" spans="2:5" x14ac:dyDescent="0.25">
      <c r="B42" s="214"/>
      <c r="C42" s="214"/>
      <c r="D42" s="214"/>
      <c r="E42" s="214"/>
    </row>
    <row r="43" spans="2:5" x14ac:dyDescent="0.25">
      <c r="B43" s="214"/>
      <c r="C43" s="214"/>
      <c r="D43" s="214"/>
      <c r="E43" s="214"/>
    </row>
    <row r="44" spans="2:5" x14ac:dyDescent="0.25">
      <c r="B44" s="214"/>
      <c r="C44" s="214"/>
      <c r="D44" s="214"/>
      <c r="E44" s="214"/>
    </row>
    <row r="45" spans="2:5" x14ac:dyDescent="0.25">
      <c r="B45" s="214"/>
      <c r="C45" s="214"/>
      <c r="D45" s="214"/>
      <c r="E45" s="214"/>
    </row>
    <row r="46" spans="2:5" x14ac:dyDescent="0.25">
      <c r="B46" s="214"/>
      <c r="C46" s="214"/>
      <c r="D46" s="214"/>
      <c r="E46" s="214"/>
    </row>
    <row r="47" spans="2:5" x14ac:dyDescent="0.25">
      <c r="B47" s="214"/>
      <c r="C47" s="214"/>
      <c r="D47" s="214"/>
      <c r="E47" s="214"/>
    </row>
    <row r="48" spans="2:5" x14ac:dyDescent="0.25">
      <c r="B48" s="214"/>
      <c r="C48" s="214"/>
      <c r="D48" s="214"/>
      <c r="E48" s="214"/>
    </row>
    <row r="49" spans="2:5" x14ac:dyDescent="0.25">
      <c r="B49" s="214"/>
      <c r="C49" s="214"/>
      <c r="D49" s="214"/>
      <c r="E49" s="214"/>
    </row>
    <row r="50" spans="2:5" x14ac:dyDescent="0.25">
      <c r="B50" s="214"/>
      <c r="C50" s="214"/>
      <c r="D50" s="214"/>
      <c r="E50" s="214"/>
    </row>
    <row r="51" spans="2:5" x14ac:dyDescent="0.25">
      <c r="B51" s="214"/>
      <c r="C51" s="214"/>
      <c r="D51" s="214"/>
      <c r="E51" s="214"/>
    </row>
    <row r="52" spans="2:5" x14ac:dyDescent="0.25">
      <c r="B52" s="214"/>
      <c r="C52" s="214"/>
      <c r="D52" s="214"/>
      <c r="E52" s="214"/>
    </row>
    <row r="53" spans="2:5" x14ac:dyDescent="0.25">
      <c r="B53" s="214"/>
      <c r="C53" s="214"/>
      <c r="D53" s="214"/>
      <c r="E53" s="214"/>
    </row>
    <row r="54" spans="2:5" x14ac:dyDescent="0.25">
      <c r="B54" s="214"/>
      <c r="C54" s="214"/>
      <c r="D54" s="214"/>
      <c r="E54" s="214"/>
    </row>
    <row r="55" spans="2:5" x14ac:dyDescent="0.25">
      <c r="B55" s="214"/>
      <c r="C55" s="214"/>
      <c r="D55" s="214"/>
      <c r="E55" s="214"/>
    </row>
    <row r="56" spans="2:5" x14ac:dyDescent="0.25">
      <c r="B56" s="214"/>
      <c r="C56" s="214"/>
      <c r="D56" s="214"/>
      <c r="E56" s="214"/>
    </row>
    <row r="57" spans="2:5" x14ac:dyDescent="0.25">
      <c r="B57" s="214"/>
      <c r="C57" s="214"/>
      <c r="D57" s="214"/>
      <c r="E57" s="214"/>
    </row>
    <row r="58" spans="2:5" x14ac:dyDescent="0.25">
      <c r="B58" s="214"/>
      <c r="C58" s="214"/>
      <c r="D58" s="214"/>
      <c r="E58" s="214"/>
    </row>
    <row r="59" spans="2:5" x14ac:dyDescent="0.25">
      <c r="B59" s="214"/>
      <c r="C59" s="214"/>
      <c r="D59" s="214"/>
      <c r="E59" s="214"/>
    </row>
    <row r="60" spans="2:5" x14ac:dyDescent="0.25">
      <c r="B60" s="214"/>
      <c r="C60" s="214"/>
      <c r="D60" s="214"/>
      <c r="E60" s="214"/>
    </row>
    <row r="61" spans="2:5" x14ac:dyDescent="0.25">
      <c r="B61" s="214"/>
      <c r="C61" s="214"/>
      <c r="D61" s="214"/>
      <c r="E61" s="214"/>
    </row>
    <row r="62" spans="2:5" x14ac:dyDescent="0.25">
      <c r="B62" s="214"/>
      <c r="C62" s="214"/>
      <c r="D62" s="214"/>
      <c r="E62" s="214"/>
    </row>
    <row r="63" spans="2:5" x14ac:dyDescent="0.25">
      <c r="B63" s="214"/>
      <c r="C63" s="214"/>
      <c r="D63" s="214"/>
      <c r="E63" s="214"/>
    </row>
    <row r="64" spans="2:5" x14ac:dyDescent="0.25">
      <c r="B64" s="214"/>
      <c r="C64" s="214"/>
      <c r="D64" s="214"/>
      <c r="E64" s="214"/>
    </row>
    <row r="65" spans="2:5" x14ac:dyDescent="0.25">
      <c r="B65" s="214"/>
      <c r="C65" s="214"/>
      <c r="D65" s="214"/>
      <c r="E65" s="214"/>
    </row>
    <row r="66" spans="2:5" x14ac:dyDescent="0.25">
      <c r="B66" s="214"/>
      <c r="C66" s="214"/>
      <c r="D66" s="214"/>
      <c r="E66" s="214"/>
    </row>
    <row r="67" spans="2:5" x14ac:dyDescent="0.25">
      <c r="B67" s="214"/>
      <c r="C67" s="214"/>
      <c r="D67" s="214"/>
      <c r="E67" s="214"/>
    </row>
    <row r="68" spans="2:5" x14ac:dyDescent="0.25">
      <c r="B68" s="214"/>
      <c r="C68" s="214"/>
      <c r="D68" s="214"/>
      <c r="E68" s="214"/>
    </row>
    <row r="69" spans="2:5" x14ac:dyDescent="0.25">
      <c r="B69" s="214"/>
      <c r="C69" s="214"/>
      <c r="D69" s="214"/>
      <c r="E69" s="214"/>
    </row>
    <row r="70" spans="2:5" x14ac:dyDescent="0.25">
      <c r="B70" s="214"/>
      <c r="C70" s="214"/>
      <c r="D70" s="214"/>
      <c r="E70" s="214"/>
    </row>
    <row r="71" spans="2:5" x14ac:dyDescent="0.25">
      <c r="B71" s="214"/>
      <c r="C71" s="214"/>
      <c r="D71" s="214"/>
      <c r="E71" s="214"/>
    </row>
    <row r="72" spans="2:5" x14ac:dyDescent="0.25">
      <c r="B72" s="214"/>
      <c r="C72" s="214"/>
      <c r="D72" s="214"/>
      <c r="E72" s="214"/>
    </row>
    <row r="73" spans="2:5" x14ac:dyDescent="0.25">
      <c r="B73" s="214"/>
      <c r="C73" s="214"/>
      <c r="D73" s="214"/>
      <c r="E73" s="214"/>
    </row>
  </sheetData>
  <phoneticPr fontId="6" type="noConversion"/>
  <pageMargins left="0.75" right="0.75" top="1" bottom="1" header="0.5" footer="0.5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E10869"/>
  <sheetViews>
    <sheetView workbookViewId="0">
      <pane xSplit="2" ySplit="2" topLeftCell="C3" activePane="bottomRight" state="frozen"/>
      <selection pane="topRight"/>
      <selection pane="bottomLeft"/>
      <selection pane="bottomRight" activeCell="C3" sqref="C3"/>
    </sheetView>
  </sheetViews>
  <sheetFormatPr defaultColWidth="9.109375" defaultRowHeight="13.2" x14ac:dyDescent="0.25"/>
  <cols>
    <col min="1" max="1" width="5" style="5" customWidth="1"/>
    <col min="2" max="2" width="62.5546875" style="5" bestFit="1" customWidth="1"/>
    <col min="3" max="3" width="10.6640625" style="46" customWidth="1"/>
    <col min="4" max="13" width="10.6640625" style="30" customWidth="1"/>
    <col min="14" max="14" width="10.6640625" style="20" customWidth="1"/>
    <col min="15" max="25" width="10.6640625" style="31" customWidth="1"/>
    <col min="26" max="26" width="10.6640625" style="20" customWidth="1"/>
    <col min="27" max="27" width="10.6640625" style="47" customWidth="1"/>
    <col min="28" max="37" width="10.6640625" style="32" customWidth="1"/>
    <col min="38" max="38" width="10.6640625" style="20" customWidth="1"/>
    <col min="39" max="49" width="10.6640625" style="21" customWidth="1"/>
    <col min="50" max="51" width="9.6640625" style="20" customWidth="1"/>
    <col min="52" max="52" width="15.44140625" style="22" customWidth="1"/>
    <col min="53" max="54" width="9.109375" style="5"/>
    <col min="55" max="55" width="12.5546875" style="5" bestFit="1" customWidth="1"/>
    <col min="56" max="16384" width="9.109375" style="5"/>
  </cols>
  <sheetData>
    <row r="1" spans="1:57" s="184" customFormat="1" ht="19.5" customHeight="1" x14ac:dyDescent="0.25">
      <c r="C1" s="185" t="s">
        <v>175</v>
      </c>
      <c r="D1" s="185" t="s">
        <v>176</v>
      </c>
      <c r="E1" s="185" t="s">
        <v>177</v>
      </c>
      <c r="F1" s="185" t="s">
        <v>178</v>
      </c>
      <c r="G1" s="185" t="s">
        <v>182</v>
      </c>
      <c r="H1" s="185" t="s">
        <v>183</v>
      </c>
      <c r="I1" s="186" t="s">
        <v>346</v>
      </c>
      <c r="J1" s="186" t="s">
        <v>350</v>
      </c>
      <c r="K1" s="186" t="s">
        <v>384</v>
      </c>
      <c r="L1" s="186" t="s">
        <v>445</v>
      </c>
      <c r="M1" s="186" t="s">
        <v>470</v>
      </c>
      <c r="N1" s="187"/>
      <c r="O1" s="185" t="s">
        <v>175</v>
      </c>
      <c r="P1" s="185" t="s">
        <v>176</v>
      </c>
      <c r="Q1" s="185" t="s">
        <v>177</v>
      </c>
      <c r="R1" s="185" t="s">
        <v>178</v>
      </c>
      <c r="S1" s="185" t="s">
        <v>182</v>
      </c>
      <c r="T1" s="185" t="s">
        <v>183</v>
      </c>
      <c r="U1" s="186" t="s">
        <v>346</v>
      </c>
      <c r="V1" s="186" t="s">
        <v>350</v>
      </c>
      <c r="W1" s="186" t="s">
        <v>384</v>
      </c>
      <c r="X1" s="186" t="s">
        <v>445</v>
      </c>
      <c r="Y1" s="186" t="s">
        <v>470</v>
      </c>
      <c r="Z1" s="187"/>
      <c r="AA1" s="185" t="s">
        <v>175</v>
      </c>
      <c r="AB1" s="185" t="s">
        <v>176</v>
      </c>
      <c r="AC1" s="185" t="s">
        <v>177</v>
      </c>
      <c r="AD1" s="185" t="s">
        <v>178</v>
      </c>
      <c r="AE1" s="185" t="s">
        <v>182</v>
      </c>
      <c r="AF1" s="185" t="s">
        <v>183</v>
      </c>
      <c r="AG1" s="186" t="s">
        <v>346</v>
      </c>
      <c r="AH1" s="186" t="s">
        <v>350</v>
      </c>
      <c r="AI1" s="186" t="s">
        <v>384</v>
      </c>
      <c r="AJ1" s="186" t="s">
        <v>445</v>
      </c>
      <c r="AK1" s="186" t="s">
        <v>470</v>
      </c>
      <c r="AL1" s="187"/>
      <c r="AM1" s="185" t="s">
        <v>175</v>
      </c>
      <c r="AN1" s="185" t="s">
        <v>176</v>
      </c>
      <c r="AO1" s="185" t="s">
        <v>177</v>
      </c>
      <c r="AP1" s="185" t="s">
        <v>178</v>
      </c>
      <c r="AQ1" s="185" t="s">
        <v>182</v>
      </c>
      <c r="AR1" s="185" t="s">
        <v>183</v>
      </c>
      <c r="AS1" s="186" t="s">
        <v>346</v>
      </c>
      <c r="AT1" s="186" t="s">
        <v>350</v>
      </c>
      <c r="AU1" s="186" t="s">
        <v>384</v>
      </c>
      <c r="AV1" s="186" t="s">
        <v>445</v>
      </c>
      <c r="AW1" s="186" t="s">
        <v>470</v>
      </c>
      <c r="AX1" s="187"/>
      <c r="AY1" s="187"/>
    </row>
    <row r="2" spans="1:57" s="23" customFormat="1" ht="19.5" customHeight="1" x14ac:dyDescent="0.25">
      <c r="C2" s="24" t="s">
        <v>347</v>
      </c>
      <c r="D2" s="24" t="s">
        <v>347</v>
      </c>
      <c r="E2" s="24" t="s">
        <v>347</v>
      </c>
      <c r="F2" s="24" t="s">
        <v>347</v>
      </c>
      <c r="G2" s="24" t="s">
        <v>347</v>
      </c>
      <c r="H2" s="24" t="s">
        <v>347</v>
      </c>
      <c r="I2" s="24" t="s">
        <v>347</v>
      </c>
      <c r="J2" s="24" t="s">
        <v>347</v>
      </c>
      <c r="K2" s="24" t="s">
        <v>347</v>
      </c>
      <c r="L2" s="24" t="s">
        <v>347</v>
      </c>
      <c r="M2" s="24" t="s">
        <v>347</v>
      </c>
      <c r="N2" s="25"/>
      <c r="O2" s="26" t="s">
        <v>153</v>
      </c>
      <c r="P2" s="26" t="s">
        <v>153</v>
      </c>
      <c r="Q2" s="26" t="s">
        <v>153</v>
      </c>
      <c r="R2" s="26" t="s">
        <v>153</v>
      </c>
      <c r="S2" s="26" t="s">
        <v>153</v>
      </c>
      <c r="T2" s="26" t="s">
        <v>153</v>
      </c>
      <c r="U2" s="26" t="s">
        <v>153</v>
      </c>
      <c r="V2" s="26" t="s">
        <v>153</v>
      </c>
      <c r="W2" s="26" t="s">
        <v>153</v>
      </c>
      <c r="X2" s="26" t="s">
        <v>153</v>
      </c>
      <c r="Y2" s="26" t="s">
        <v>153</v>
      </c>
      <c r="Z2" s="25"/>
      <c r="AA2" s="27" t="s">
        <v>173</v>
      </c>
      <c r="AB2" s="27" t="s">
        <v>173</v>
      </c>
      <c r="AC2" s="27" t="s">
        <v>173</v>
      </c>
      <c r="AD2" s="27" t="s">
        <v>173</v>
      </c>
      <c r="AE2" s="27" t="s">
        <v>173</v>
      </c>
      <c r="AF2" s="27" t="s">
        <v>173</v>
      </c>
      <c r="AG2" s="27" t="s">
        <v>173</v>
      </c>
      <c r="AH2" s="27" t="s">
        <v>173</v>
      </c>
      <c r="AI2" s="27" t="s">
        <v>173</v>
      </c>
      <c r="AJ2" s="27" t="s">
        <v>173</v>
      </c>
      <c r="AK2" s="27" t="s">
        <v>173</v>
      </c>
      <c r="AL2" s="25"/>
      <c r="AM2" s="28" t="s">
        <v>207</v>
      </c>
      <c r="AN2" s="28" t="s">
        <v>207</v>
      </c>
      <c r="AO2" s="28" t="s">
        <v>207</v>
      </c>
      <c r="AP2" s="28" t="s">
        <v>207</v>
      </c>
      <c r="AQ2" s="28" t="s">
        <v>207</v>
      </c>
      <c r="AR2" s="28" t="s">
        <v>207</v>
      </c>
      <c r="AS2" s="28" t="s">
        <v>207</v>
      </c>
      <c r="AT2" s="28" t="s">
        <v>207</v>
      </c>
      <c r="AU2" s="28" t="s">
        <v>207</v>
      </c>
      <c r="AV2" s="28" t="s">
        <v>207</v>
      </c>
      <c r="AW2" s="28" t="s">
        <v>207</v>
      </c>
      <c r="AX2" s="25"/>
      <c r="AY2" s="25"/>
    </row>
    <row r="3" spans="1:57" s="201" customFormat="1" ht="19.5" customHeight="1" x14ac:dyDescent="0.25">
      <c r="A3" s="201">
        <v>1000</v>
      </c>
      <c r="B3" s="201" t="s">
        <v>391</v>
      </c>
      <c r="C3" s="202">
        <v>9791.5400000000009</v>
      </c>
      <c r="D3" s="202">
        <v>8960.52</v>
      </c>
      <c r="E3" s="202">
        <v>-1923</v>
      </c>
      <c r="F3" s="202">
        <v>1458.1000000000058</v>
      </c>
      <c r="G3" s="217">
        <v>1458</v>
      </c>
      <c r="H3" s="202">
        <v>0</v>
      </c>
      <c r="I3" s="202">
        <v>0</v>
      </c>
      <c r="J3" s="202">
        <v>0</v>
      </c>
      <c r="K3" s="202">
        <v>0</v>
      </c>
      <c r="L3" s="202">
        <v>0</v>
      </c>
      <c r="M3" s="202">
        <v>0</v>
      </c>
      <c r="N3" s="203"/>
      <c r="O3" s="204">
        <v>0</v>
      </c>
      <c r="P3" s="204">
        <v>0</v>
      </c>
      <c r="Q3" s="204">
        <v>0</v>
      </c>
      <c r="R3" s="204">
        <v>0</v>
      </c>
      <c r="S3" s="204">
        <v>0</v>
      </c>
      <c r="T3" s="204">
        <v>0</v>
      </c>
      <c r="U3" s="204">
        <v>0</v>
      </c>
      <c r="V3" s="204">
        <v>0</v>
      </c>
      <c r="W3" s="204">
        <v>0</v>
      </c>
      <c r="X3" s="204">
        <v>0</v>
      </c>
      <c r="Y3" s="204">
        <v>0</v>
      </c>
      <c r="Z3" s="203"/>
      <c r="AA3" s="205">
        <v>9791.5400000000009</v>
      </c>
      <c r="AB3" s="205">
        <v>8960.52</v>
      </c>
      <c r="AC3" s="205">
        <v>-1923</v>
      </c>
      <c r="AD3" s="205">
        <v>1458.1000000000058</v>
      </c>
      <c r="AE3" s="205">
        <v>1458</v>
      </c>
      <c r="AF3" s="205">
        <v>0</v>
      </c>
      <c r="AG3" s="205">
        <v>0</v>
      </c>
      <c r="AH3" s="205">
        <v>0</v>
      </c>
      <c r="AI3" s="205">
        <v>0</v>
      </c>
      <c r="AJ3" s="205">
        <v>0</v>
      </c>
      <c r="AK3" s="205">
        <v>0</v>
      </c>
      <c r="AL3" s="206"/>
      <c r="AM3" s="207">
        <v>25000</v>
      </c>
      <c r="AN3" s="207">
        <v>25000</v>
      </c>
      <c r="AO3" s="207">
        <v>10000</v>
      </c>
      <c r="AP3" s="207">
        <v>10000</v>
      </c>
      <c r="AQ3" s="207">
        <v>0</v>
      </c>
      <c r="AR3" s="207">
        <v>0</v>
      </c>
      <c r="AS3" s="207">
        <v>0</v>
      </c>
      <c r="AT3" s="207">
        <v>0</v>
      </c>
      <c r="AU3" s="207">
        <v>0</v>
      </c>
      <c r="AV3" s="207">
        <v>0</v>
      </c>
      <c r="AW3" s="207">
        <v>0</v>
      </c>
      <c r="AX3" s="208"/>
      <c r="AY3" s="208"/>
      <c r="AZ3" s="209"/>
    </row>
    <row r="4" spans="1:57" ht="19.5" customHeight="1" x14ac:dyDescent="0.25">
      <c r="C4" s="30"/>
      <c r="AA4" s="32"/>
      <c r="AZ4" s="34"/>
      <c r="BA4" s="35"/>
      <c r="BB4" s="35"/>
      <c r="BC4" s="35"/>
      <c r="BD4" s="35"/>
      <c r="BE4" s="35"/>
    </row>
    <row r="5" spans="1:57" ht="19.5" customHeight="1" x14ac:dyDescent="0.25">
      <c r="A5" s="36"/>
      <c r="B5" s="36" t="s">
        <v>192</v>
      </c>
      <c r="C5" s="37">
        <f t="shared" ref="C5:I5" si="0">SUM(C3:C4)</f>
        <v>9791.5400000000009</v>
      </c>
      <c r="D5" s="37">
        <f t="shared" si="0"/>
        <v>8960.52</v>
      </c>
      <c r="E5" s="37">
        <f t="shared" si="0"/>
        <v>-1923</v>
      </c>
      <c r="F5" s="37">
        <f t="shared" si="0"/>
        <v>1458.1000000000058</v>
      </c>
      <c r="G5" s="37">
        <f t="shared" si="0"/>
        <v>1458</v>
      </c>
      <c r="H5" s="37">
        <f t="shared" si="0"/>
        <v>0</v>
      </c>
      <c r="I5" s="37">
        <f t="shared" si="0"/>
        <v>0</v>
      </c>
      <c r="J5" s="37">
        <v>0</v>
      </c>
      <c r="K5" s="37">
        <v>0</v>
      </c>
      <c r="L5" s="37">
        <v>0</v>
      </c>
      <c r="M5" s="37">
        <v>0</v>
      </c>
      <c r="N5" s="38"/>
      <c r="O5" s="39">
        <f t="shared" ref="O5:Y5" si="1">SUM(O3:O4)</f>
        <v>0</v>
      </c>
      <c r="P5" s="39">
        <f t="shared" si="1"/>
        <v>0</v>
      </c>
      <c r="Q5" s="39">
        <f t="shared" si="1"/>
        <v>0</v>
      </c>
      <c r="R5" s="39">
        <f t="shared" si="1"/>
        <v>0</v>
      </c>
      <c r="S5" s="39">
        <f t="shared" si="1"/>
        <v>0</v>
      </c>
      <c r="T5" s="39">
        <f t="shared" si="1"/>
        <v>0</v>
      </c>
      <c r="U5" s="39">
        <f t="shared" si="1"/>
        <v>0</v>
      </c>
      <c r="V5" s="39">
        <f t="shared" si="1"/>
        <v>0</v>
      </c>
      <c r="W5" s="39">
        <f t="shared" si="1"/>
        <v>0</v>
      </c>
      <c r="X5" s="39">
        <f t="shared" si="1"/>
        <v>0</v>
      </c>
      <c r="Y5" s="39">
        <f t="shared" si="1"/>
        <v>0</v>
      </c>
      <c r="Z5" s="38"/>
      <c r="AA5" s="40">
        <f t="shared" ref="AA5:AG5" si="2">SUM(AA3:AA4)</f>
        <v>9791.5400000000009</v>
      </c>
      <c r="AB5" s="40">
        <f t="shared" si="2"/>
        <v>8960.52</v>
      </c>
      <c r="AC5" s="40">
        <f t="shared" si="2"/>
        <v>-1923</v>
      </c>
      <c r="AD5" s="40">
        <f t="shared" si="2"/>
        <v>1458.1000000000058</v>
      </c>
      <c r="AE5" s="40">
        <f t="shared" si="2"/>
        <v>1458</v>
      </c>
      <c r="AF5" s="40">
        <f t="shared" si="2"/>
        <v>0</v>
      </c>
      <c r="AG5" s="40">
        <f t="shared" si="2"/>
        <v>0</v>
      </c>
      <c r="AH5" s="40">
        <v>0</v>
      </c>
      <c r="AI5" s="40">
        <v>0</v>
      </c>
      <c r="AJ5" s="40">
        <v>0</v>
      </c>
      <c r="AK5" s="40">
        <v>0</v>
      </c>
      <c r="AM5" s="41">
        <f t="shared" ref="AM5:AS5" si="3">SUM(AM3:AM4)</f>
        <v>25000</v>
      </c>
      <c r="AN5" s="41">
        <f t="shared" si="3"/>
        <v>25000</v>
      </c>
      <c r="AO5" s="41">
        <f t="shared" si="3"/>
        <v>10000</v>
      </c>
      <c r="AP5" s="41">
        <f t="shared" si="3"/>
        <v>10000</v>
      </c>
      <c r="AQ5" s="41">
        <f t="shared" si="3"/>
        <v>0</v>
      </c>
      <c r="AR5" s="41">
        <f t="shared" si="3"/>
        <v>0</v>
      </c>
      <c r="AS5" s="41">
        <f t="shared" si="3"/>
        <v>0</v>
      </c>
      <c r="AT5" s="41">
        <v>0</v>
      </c>
      <c r="AU5" s="41">
        <v>0</v>
      </c>
      <c r="AV5" s="41">
        <v>0</v>
      </c>
      <c r="AW5" s="41">
        <v>0</v>
      </c>
      <c r="AZ5" s="33"/>
    </row>
    <row r="6" spans="1:57" s="36" customFormat="1" ht="19.5" customHeight="1" x14ac:dyDescent="0.25">
      <c r="A6" s="42"/>
      <c r="B6" s="42"/>
      <c r="C6" s="43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8"/>
      <c r="AA6" s="44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38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25"/>
      <c r="AY6" s="5"/>
      <c r="AZ6" s="33"/>
      <c r="BA6" s="25"/>
      <c r="BB6" s="5"/>
      <c r="BC6" s="5"/>
      <c r="BD6" s="5"/>
      <c r="BE6" s="5"/>
    </row>
    <row r="7" spans="1:57" s="36" customFormat="1" ht="19.5" customHeight="1" x14ac:dyDescent="0.25">
      <c r="A7" s="42"/>
      <c r="B7" s="42"/>
      <c r="C7" s="43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8"/>
      <c r="AA7" s="44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38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25"/>
      <c r="AY7" s="5"/>
      <c r="AZ7" s="33"/>
      <c r="BA7" s="25"/>
      <c r="BB7" s="5"/>
      <c r="BC7" s="5"/>
      <c r="BD7" s="5"/>
      <c r="BE7" s="5"/>
    </row>
    <row r="8" spans="1:57" s="36" customFormat="1" ht="19.5" customHeight="1" x14ac:dyDescent="0.25">
      <c r="A8" s="5">
        <v>2002</v>
      </c>
      <c r="B8" s="5" t="s">
        <v>209</v>
      </c>
      <c r="C8" s="30">
        <v>-11632.67</v>
      </c>
      <c r="D8" s="30">
        <v>6795.679999999993</v>
      </c>
      <c r="E8" s="30">
        <v>7643</v>
      </c>
      <c r="F8" s="30">
        <v>-915.22000000000116</v>
      </c>
      <c r="G8" s="30">
        <v>-5966.39</v>
      </c>
      <c r="H8" s="30">
        <v>4909</v>
      </c>
      <c r="I8" s="30">
        <v>25284</v>
      </c>
      <c r="J8" s="30">
        <v>16987</v>
      </c>
      <c r="K8" s="30">
        <v>27024</v>
      </c>
      <c r="L8" s="30">
        <v>22213.35999999999</v>
      </c>
      <c r="M8" s="30">
        <f>VLOOKUP($A8,'Appendix 1 Data'!$A:$R,5,FALSE)</f>
        <v>24648.720000000209</v>
      </c>
      <c r="N8" s="20"/>
      <c r="O8" s="31">
        <v>0</v>
      </c>
      <c r="P8" s="31">
        <v>2196</v>
      </c>
      <c r="Q8" s="31">
        <v>0</v>
      </c>
      <c r="R8" s="31">
        <v>0</v>
      </c>
      <c r="S8" s="31">
        <v>0</v>
      </c>
      <c r="T8" s="31">
        <v>4909</v>
      </c>
      <c r="U8" s="31">
        <v>25284</v>
      </c>
      <c r="V8" s="31">
        <v>16987</v>
      </c>
      <c r="W8" s="31">
        <v>16275</v>
      </c>
      <c r="X8" s="31">
        <v>3049</v>
      </c>
      <c r="Y8" s="245">
        <f>VLOOKUP($A8,'Appendix 1 Data'!$A:$R,11,FALSE)</f>
        <v>4108</v>
      </c>
      <c r="Z8" s="20"/>
      <c r="AA8" s="32">
        <v>-11632.67</v>
      </c>
      <c r="AB8" s="32">
        <v>4599.679999999993</v>
      </c>
      <c r="AC8" s="32">
        <v>7643</v>
      </c>
      <c r="AD8" s="32">
        <v>-915.22000000000116</v>
      </c>
      <c r="AE8" s="32">
        <v>-5966.39</v>
      </c>
      <c r="AF8" s="32">
        <v>0</v>
      </c>
      <c r="AG8" s="32">
        <v>0</v>
      </c>
      <c r="AH8" s="32">
        <v>0</v>
      </c>
      <c r="AI8" s="32">
        <v>10749</v>
      </c>
      <c r="AJ8" s="32">
        <v>19164.35999999999</v>
      </c>
      <c r="AK8" s="32">
        <f>VLOOKUP($A8,'Appendix 1 Data'!$A:$R,12,FALSE)</f>
        <v>20540.720000000209</v>
      </c>
      <c r="AL8" s="38"/>
      <c r="AM8" s="21">
        <v>25000</v>
      </c>
      <c r="AN8" s="21">
        <v>25000</v>
      </c>
      <c r="AO8" s="21">
        <v>14447</v>
      </c>
      <c r="AP8" s="21">
        <v>16642</v>
      </c>
      <c r="AQ8" s="21">
        <v>19642</v>
      </c>
      <c r="AR8" s="21">
        <v>25991</v>
      </c>
      <c r="AS8" s="21">
        <v>26532</v>
      </c>
      <c r="AT8" s="21">
        <v>26662</v>
      </c>
      <c r="AU8" s="21">
        <v>25431</v>
      </c>
      <c r="AV8" s="21">
        <v>23401</v>
      </c>
      <c r="AW8" s="21">
        <f>VLOOKUP($A8,'Appendix 1 Data'!$A:$R,15,FALSE)</f>
        <v>24953</v>
      </c>
      <c r="AX8" s="25"/>
      <c r="AY8" s="5"/>
      <c r="AZ8" s="33"/>
      <c r="BA8" s="25"/>
      <c r="BB8" s="5"/>
      <c r="BC8" s="5"/>
      <c r="BD8" s="5"/>
      <c r="BE8" s="5"/>
    </row>
    <row r="9" spans="1:57" ht="19.5" customHeight="1" x14ac:dyDescent="0.25">
      <c r="A9" s="5">
        <v>2009</v>
      </c>
      <c r="B9" s="5" t="s">
        <v>373</v>
      </c>
      <c r="C9" s="30">
        <v>4629</v>
      </c>
      <c r="D9" s="30">
        <v>20537.02</v>
      </c>
      <c r="E9" s="30">
        <v>16368</v>
      </c>
      <c r="F9" s="30">
        <v>20425.13</v>
      </c>
      <c r="G9" s="30">
        <v>41671.64</v>
      </c>
      <c r="H9" s="30">
        <v>27657</v>
      </c>
      <c r="I9" s="30">
        <v>17946</v>
      </c>
      <c r="J9" s="30">
        <v>17409</v>
      </c>
      <c r="K9" s="30">
        <v>96808</v>
      </c>
      <c r="L9" s="30">
        <v>89460.159999999974</v>
      </c>
      <c r="M9" s="30">
        <f>VLOOKUP($A9,'Appendix 1 Data'!$A:$R,5,FALSE)</f>
        <v>62497</v>
      </c>
      <c r="O9" s="31">
        <v>1300</v>
      </c>
      <c r="P9" s="31">
        <v>14150</v>
      </c>
      <c r="Q9" s="31">
        <v>15000</v>
      </c>
      <c r="R9" s="31">
        <v>3000</v>
      </c>
      <c r="S9" s="31">
        <v>18007</v>
      </c>
      <c r="T9" s="31">
        <v>11600</v>
      </c>
      <c r="U9" s="31">
        <v>8000</v>
      </c>
      <c r="V9" s="31">
        <v>3900</v>
      </c>
      <c r="W9" s="31">
        <v>63800</v>
      </c>
      <c r="X9" s="31">
        <v>64241</v>
      </c>
      <c r="Y9" s="245">
        <f>VLOOKUP($A9,'Appendix 1 Data'!$A:$R,11,FALSE)</f>
        <v>43029</v>
      </c>
      <c r="AA9" s="32">
        <v>3329</v>
      </c>
      <c r="AB9" s="32">
        <v>6387.02</v>
      </c>
      <c r="AC9" s="32">
        <v>1368</v>
      </c>
      <c r="AD9" s="32">
        <v>17425.13</v>
      </c>
      <c r="AE9" s="32">
        <v>23664.639999999999</v>
      </c>
      <c r="AF9" s="32">
        <v>16057</v>
      </c>
      <c r="AG9" s="32">
        <v>9946</v>
      </c>
      <c r="AH9" s="32">
        <v>13509</v>
      </c>
      <c r="AI9" s="32">
        <v>33008</v>
      </c>
      <c r="AJ9" s="32">
        <v>25219.159999999974</v>
      </c>
      <c r="AK9" s="32">
        <f>VLOOKUP($A9,'Appendix 1 Data'!$A:$R,12,FALSE)</f>
        <v>19468</v>
      </c>
      <c r="AM9" s="21">
        <v>25000</v>
      </c>
      <c r="AN9" s="21">
        <v>25000</v>
      </c>
      <c r="AO9" s="21">
        <v>22333</v>
      </c>
      <c r="AP9" s="21">
        <v>25687</v>
      </c>
      <c r="AQ9" s="21">
        <v>24088</v>
      </c>
      <c r="AR9" s="21">
        <v>30150</v>
      </c>
      <c r="AS9" s="21">
        <v>30959</v>
      </c>
      <c r="AT9" s="21">
        <v>30744</v>
      </c>
      <c r="AU9" s="21">
        <v>38446</v>
      </c>
      <c r="AV9" s="21">
        <v>39147</v>
      </c>
      <c r="AW9" s="21">
        <f>VLOOKUP($A9,'Appendix 1 Data'!$A:$R,15,FALSE)</f>
        <v>37135</v>
      </c>
      <c r="AX9" s="25"/>
      <c r="AZ9" s="45"/>
      <c r="BA9" s="25"/>
    </row>
    <row r="10" spans="1:57" ht="19.5" customHeight="1" x14ac:dyDescent="0.25">
      <c r="A10" s="5">
        <v>2015</v>
      </c>
      <c r="B10" s="5" t="s">
        <v>382</v>
      </c>
      <c r="C10" s="30">
        <v>42271.22</v>
      </c>
      <c r="D10" s="30">
        <v>55490.26</v>
      </c>
      <c r="E10" s="30">
        <v>26959</v>
      </c>
      <c r="F10" s="30">
        <v>52649.85</v>
      </c>
      <c r="G10" s="30">
        <v>33465.71</v>
      </c>
      <c r="H10" s="30">
        <v>35889</v>
      </c>
      <c r="I10" s="30">
        <v>29450</v>
      </c>
      <c r="J10" s="30">
        <v>-4026</v>
      </c>
      <c r="K10" s="30">
        <v>31363</v>
      </c>
      <c r="L10" s="30">
        <v>1262.7199999996665</v>
      </c>
      <c r="M10" s="30">
        <f>VLOOKUP($A10,'Appendix 1 Data'!$A:$R,5,FALSE)</f>
        <v>-27075</v>
      </c>
      <c r="O10" s="31">
        <v>17336</v>
      </c>
      <c r="P10" s="31">
        <v>34600</v>
      </c>
      <c r="Q10" s="31">
        <v>15042</v>
      </c>
      <c r="R10" s="31">
        <v>0</v>
      </c>
      <c r="S10" s="31">
        <v>10200</v>
      </c>
      <c r="T10" s="31">
        <v>0</v>
      </c>
      <c r="U10" s="31">
        <v>0</v>
      </c>
      <c r="V10" s="31">
        <v>0</v>
      </c>
      <c r="W10" s="31">
        <v>0</v>
      </c>
      <c r="X10" s="31">
        <v>3702</v>
      </c>
      <c r="Y10" s="245">
        <f>VLOOKUP($A10,'Appendix 1 Data'!$A:$R,11,FALSE)</f>
        <v>0</v>
      </c>
      <c r="AA10" s="32">
        <v>24935.22</v>
      </c>
      <c r="AB10" s="32">
        <v>20890.260000000002</v>
      </c>
      <c r="AC10" s="32">
        <v>11917</v>
      </c>
      <c r="AD10" s="32">
        <v>52649.85</v>
      </c>
      <c r="AE10" s="32">
        <v>23265.71</v>
      </c>
      <c r="AF10" s="32">
        <v>35889</v>
      </c>
      <c r="AG10" s="32">
        <v>29450</v>
      </c>
      <c r="AH10" s="32">
        <v>-4026</v>
      </c>
      <c r="AI10" s="32">
        <v>31363</v>
      </c>
      <c r="AJ10" s="32">
        <v>-2439.2800000003335</v>
      </c>
      <c r="AK10" s="32">
        <f>VLOOKUP($A10,'Appendix 1 Data'!$A:$R,12,FALSE)</f>
        <v>-27075</v>
      </c>
      <c r="AM10" s="21">
        <v>33966</v>
      </c>
      <c r="AN10" s="21">
        <v>32462</v>
      </c>
      <c r="AO10" s="21">
        <v>56316</v>
      </c>
      <c r="AP10" s="21">
        <v>58895</v>
      </c>
      <c r="AQ10" s="21">
        <v>60722</v>
      </c>
      <c r="AR10" s="21">
        <v>64765</v>
      </c>
      <c r="AS10" s="21">
        <v>61872</v>
      </c>
      <c r="AT10" s="21">
        <v>61336</v>
      </c>
      <c r="AU10" s="21">
        <v>62798</v>
      </c>
      <c r="AV10" s="21">
        <v>67207</v>
      </c>
      <c r="AW10" s="21">
        <f>VLOOKUP($A10,'Appendix 1 Data'!$A:$R,15,FALSE)</f>
        <v>74203</v>
      </c>
      <c r="AX10" s="25"/>
      <c r="BA10" s="25"/>
    </row>
    <row r="11" spans="1:57" ht="19.5" customHeight="1" x14ac:dyDescent="0.25">
      <c r="A11" s="5">
        <v>2018</v>
      </c>
      <c r="B11" s="5" t="s">
        <v>210</v>
      </c>
      <c r="C11" s="30">
        <v>46364.800000000003</v>
      </c>
      <c r="D11" s="30">
        <v>70927.240000000005</v>
      </c>
      <c r="E11" s="30">
        <v>74492</v>
      </c>
      <c r="F11" s="30">
        <v>37947.72</v>
      </c>
      <c r="G11" s="30">
        <v>40945.699999999997</v>
      </c>
      <c r="H11" s="30">
        <v>9324</v>
      </c>
      <c r="I11" s="30">
        <v>22106</v>
      </c>
      <c r="J11" s="30">
        <v>19120</v>
      </c>
      <c r="K11" s="30">
        <v>62706</v>
      </c>
      <c r="L11" s="30">
        <v>115112.73999999992</v>
      </c>
      <c r="M11" s="30">
        <f>VLOOKUP($A11,'Appendix 1 Data'!$A:$R,5,FALSE)</f>
        <v>115064</v>
      </c>
      <c r="O11" s="31">
        <v>21490</v>
      </c>
      <c r="P11" s="31">
        <v>45950</v>
      </c>
      <c r="Q11" s="31">
        <v>48400</v>
      </c>
      <c r="R11" s="31">
        <v>7500</v>
      </c>
      <c r="S11" s="31">
        <v>10200</v>
      </c>
      <c r="T11" s="31">
        <v>0</v>
      </c>
      <c r="U11" s="31">
        <v>0</v>
      </c>
      <c r="V11" s="31">
        <v>0</v>
      </c>
      <c r="W11" s="31">
        <v>19500</v>
      </c>
      <c r="X11" s="31">
        <v>64347</v>
      </c>
      <c r="Y11" s="245">
        <f>VLOOKUP($A11,'Appendix 1 Data'!$A:$R,11,FALSE)</f>
        <v>64396</v>
      </c>
      <c r="AA11" s="32">
        <v>24874.800000000003</v>
      </c>
      <c r="AB11" s="32">
        <v>24977.240000000005</v>
      </c>
      <c r="AC11" s="32">
        <v>26092</v>
      </c>
      <c r="AD11" s="32">
        <v>30447.72</v>
      </c>
      <c r="AE11" s="32">
        <v>30745.699999999997</v>
      </c>
      <c r="AF11" s="32">
        <v>9324</v>
      </c>
      <c r="AG11" s="32">
        <v>22106</v>
      </c>
      <c r="AH11" s="32">
        <v>19120</v>
      </c>
      <c r="AI11" s="32">
        <v>43206</v>
      </c>
      <c r="AJ11" s="32">
        <v>50765.739999999918</v>
      </c>
      <c r="AK11" s="32">
        <f>VLOOKUP($A11,'Appendix 1 Data'!$A:$R,12,FALSE)</f>
        <v>50668</v>
      </c>
      <c r="AM11" s="21">
        <v>25000</v>
      </c>
      <c r="AN11" s="21">
        <v>25000</v>
      </c>
      <c r="AO11" s="21">
        <v>36573</v>
      </c>
      <c r="AP11" s="21">
        <v>34141</v>
      </c>
      <c r="AQ11" s="21">
        <v>32188</v>
      </c>
      <c r="AR11" s="21">
        <v>39223</v>
      </c>
      <c r="AS11" s="21">
        <v>42516</v>
      </c>
      <c r="AT11" s="21">
        <v>41724</v>
      </c>
      <c r="AU11" s="21">
        <v>50466</v>
      </c>
      <c r="AV11" s="21">
        <v>50942</v>
      </c>
      <c r="AW11" s="21">
        <f>VLOOKUP($A11,'Appendix 1 Data'!$A:$R,15,FALSE)</f>
        <v>52371</v>
      </c>
      <c r="AX11" s="25"/>
      <c r="AZ11" s="34"/>
      <c r="BA11" s="25"/>
    </row>
    <row r="12" spans="1:57" ht="19.5" customHeight="1" x14ac:dyDescent="0.25">
      <c r="A12" s="5">
        <v>2019</v>
      </c>
      <c r="B12" s="5" t="s">
        <v>211</v>
      </c>
      <c r="C12" s="30">
        <v>31653.75</v>
      </c>
      <c r="D12" s="30">
        <v>36841.9</v>
      </c>
      <c r="E12" s="30">
        <v>55396</v>
      </c>
      <c r="F12" s="30">
        <v>66329.03</v>
      </c>
      <c r="G12" s="30">
        <v>36163.11</v>
      </c>
      <c r="H12" s="30">
        <v>24767</v>
      </c>
      <c r="I12" s="30">
        <v>57503</v>
      </c>
      <c r="J12" s="30">
        <v>52403</v>
      </c>
      <c r="K12" s="30">
        <v>4109</v>
      </c>
      <c r="L12" s="30">
        <v>-20316.509999999871</v>
      </c>
      <c r="M12" s="30">
        <f>VLOOKUP($A12,'Appendix 1 Data'!$A:$R,5,FALSE)</f>
        <v>35057</v>
      </c>
      <c r="O12" s="31">
        <v>13900</v>
      </c>
      <c r="P12" s="31">
        <v>11850</v>
      </c>
      <c r="Q12" s="31">
        <v>37120</v>
      </c>
      <c r="R12" s="31">
        <v>42200</v>
      </c>
      <c r="S12" s="31">
        <v>12700</v>
      </c>
      <c r="T12" s="31">
        <v>6211</v>
      </c>
      <c r="U12" s="31">
        <v>24600</v>
      </c>
      <c r="V12" s="31">
        <v>19650</v>
      </c>
      <c r="W12" s="31">
        <v>3704</v>
      </c>
      <c r="X12" s="31">
        <v>4569</v>
      </c>
      <c r="Y12" s="245">
        <f>VLOOKUP($A12,'Appendix 1 Data'!$A:$R,11,FALSE)</f>
        <v>5909</v>
      </c>
      <c r="AA12" s="32">
        <v>17753.75</v>
      </c>
      <c r="AB12" s="32">
        <v>24991.9</v>
      </c>
      <c r="AC12" s="32">
        <v>18276</v>
      </c>
      <c r="AD12" s="32">
        <v>24129.03</v>
      </c>
      <c r="AE12" s="32">
        <v>23463.11</v>
      </c>
      <c r="AF12" s="32">
        <v>18556</v>
      </c>
      <c r="AG12" s="32">
        <v>32903</v>
      </c>
      <c r="AH12" s="32">
        <v>32753</v>
      </c>
      <c r="AI12" s="32">
        <v>405</v>
      </c>
      <c r="AJ12" s="32">
        <v>-24885.509999999871</v>
      </c>
      <c r="AK12" s="32">
        <f>VLOOKUP($A12,'Appendix 1 Data'!$A:$R,12,FALSE)</f>
        <v>29148</v>
      </c>
      <c r="AM12" s="21">
        <v>25000</v>
      </c>
      <c r="AN12" s="21">
        <v>25000</v>
      </c>
      <c r="AO12" s="21">
        <v>35223</v>
      </c>
      <c r="AP12" s="21">
        <v>33318</v>
      </c>
      <c r="AQ12" s="21">
        <v>32740</v>
      </c>
      <c r="AR12" s="21">
        <v>39180</v>
      </c>
      <c r="AS12" s="21">
        <v>37633</v>
      </c>
      <c r="AT12" s="21">
        <v>37741</v>
      </c>
      <c r="AU12" s="21">
        <v>34246</v>
      </c>
      <c r="AV12" s="21">
        <v>41325</v>
      </c>
      <c r="AW12" s="21">
        <f>VLOOKUP($A12,'Appendix 1 Data'!$A:$R,15,FALSE)</f>
        <v>36441</v>
      </c>
      <c r="AX12" s="25"/>
      <c r="AZ12" s="33"/>
      <c r="BA12" s="25"/>
    </row>
    <row r="13" spans="1:57" s="201" customFormat="1" ht="19.5" customHeight="1" x14ac:dyDescent="0.25">
      <c r="A13" s="201">
        <v>2028</v>
      </c>
      <c r="B13" s="201" t="s">
        <v>393</v>
      </c>
      <c r="C13" s="202">
        <v>34339.760000000002</v>
      </c>
      <c r="D13" s="202">
        <v>53307.5</v>
      </c>
      <c r="E13" s="202">
        <v>56345</v>
      </c>
      <c r="F13" s="202">
        <v>10799.21</v>
      </c>
      <c r="G13" s="217">
        <v>-14628.22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3"/>
      <c r="O13" s="204">
        <v>5131</v>
      </c>
      <c r="P13" s="204">
        <v>27500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3"/>
      <c r="AA13" s="205">
        <v>29208.760000000002</v>
      </c>
      <c r="AB13" s="205">
        <v>25807.5</v>
      </c>
      <c r="AC13" s="205">
        <v>56345</v>
      </c>
      <c r="AD13" s="205">
        <v>10799.21</v>
      </c>
      <c r="AE13" s="205">
        <v>-14628.22</v>
      </c>
      <c r="AF13" s="205">
        <v>0</v>
      </c>
      <c r="AG13" s="205">
        <v>0</v>
      </c>
      <c r="AH13" s="205">
        <v>0</v>
      </c>
      <c r="AI13" s="205">
        <v>0</v>
      </c>
      <c r="AJ13" s="205">
        <v>0</v>
      </c>
      <c r="AK13" s="205">
        <v>0</v>
      </c>
      <c r="AL13" s="203"/>
      <c r="AM13" s="207">
        <v>29249</v>
      </c>
      <c r="AN13" s="207">
        <v>27693</v>
      </c>
      <c r="AO13" s="207">
        <v>43411</v>
      </c>
      <c r="AP13" s="207">
        <v>18690</v>
      </c>
      <c r="AQ13" s="207">
        <v>0</v>
      </c>
      <c r="AR13" s="207">
        <v>0</v>
      </c>
      <c r="AS13" s="207">
        <v>0</v>
      </c>
      <c r="AT13" s="207">
        <v>0</v>
      </c>
      <c r="AU13" s="207">
        <v>0</v>
      </c>
      <c r="AV13" s="207">
        <v>0</v>
      </c>
      <c r="AW13" s="207">
        <v>0</v>
      </c>
      <c r="AX13" s="210"/>
      <c r="AY13" s="203"/>
      <c r="AZ13" s="211"/>
      <c r="BA13" s="210"/>
    </row>
    <row r="14" spans="1:57" ht="19.5" customHeight="1" x14ac:dyDescent="0.25">
      <c r="A14" s="5">
        <v>2030</v>
      </c>
      <c r="B14" s="5" t="s">
        <v>212</v>
      </c>
      <c r="C14" s="30">
        <v>25523.11</v>
      </c>
      <c r="D14" s="30">
        <v>20048.72</v>
      </c>
      <c r="E14" s="30">
        <v>14785</v>
      </c>
      <c r="F14" s="30">
        <v>8065.2800000000279</v>
      </c>
      <c r="G14" s="30">
        <v>36196.53</v>
      </c>
      <c r="H14" s="30">
        <v>28050</v>
      </c>
      <c r="I14" s="30">
        <v>84219</v>
      </c>
      <c r="J14" s="30">
        <v>109563</v>
      </c>
      <c r="K14" s="30">
        <v>73205</v>
      </c>
      <c r="L14" s="30">
        <v>77251.629999999815</v>
      </c>
      <c r="M14" s="30">
        <f>VLOOKUP($A14,'Appendix 1 Data'!$A:$R,5,FALSE)</f>
        <v>133231</v>
      </c>
      <c r="O14" s="31">
        <v>23305.18</v>
      </c>
      <c r="P14" s="31">
        <v>0</v>
      </c>
      <c r="Q14" s="31">
        <v>0</v>
      </c>
      <c r="R14" s="31">
        <v>8000</v>
      </c>
      <c r="S14" s="31">
        <v>34900</v>
      </c>
      <c r="T14" s="31">
        <v>28000</v>
      </c>
      <c r="U14" s="31">
        <v>45658</v>
      </c>
      <c r="V14" s="31">
        <v>37013</v>
      </c>
      <c r="W14" s="31">
        <v>4700</v>
      </c>
      <c r="X14" s="31">
        <v>5461</v>
      </c>
      <c r="Y14" s="245">
        <f>VLOOKUP($A14,'Appendix 1 Data'!$A:$R,11,FALSE)</f>
        <v>56206</v>
      </c>
      <c r="AA14" s="32">
        <v>2217.9300000000003</v>
      </c>
      <c r="AB14" s="32">
        <v>20048.72</v>
      </c>
      <c r="AC14" s="32">
        <v>14785</v>
      </c>
      <c r="AD14" s="32">
        <v>65.28000000002794</v>
      </c>
      <c r="AE14" s="32">
        <v>1296.5299999999988</v>
      </c>
      <c r="AF14" s="32">
        <v>50</v>
      </c>
      <c r="AG14" s="32">
        <v>38561</v>
      </c>
      <c r="AH14" s="32">
        <v>72550</v>
      </c>
      <c r="AI14" s="32">
        <v>68505</v>
      </c>
      <c r="AJ14" s="32">
        <v>71790.629999999815</v>
      </c>
      <c r="AK14" s="32">
        <f>VLOOKUP($A14,'Appendix 1 Data'!$A:$R,12,FALSE)</f>
        <v>77025</v>
      </c>
      <c r="AM14" s="21">
        <v>34579</v>
      </c>
      <c r="AN14" s="21">
        <v>35494</v>
      </c>
      <c r="AO14" s="21">
        <v>58341</v>
      </c>
      <c r="AP14" s="21">
        <v>60963</v>
      </c>
      <c r="AQ14" s="21">
        <v>61118</v>
      </c>
      <c r="AR14" s="21">
        <v>79004</v>
      </c>
      <c r="AS14" s="21">
        <v>78278</v>
      </c>
      <c r="AT14" s="21">
        <v>77060</v>
      </c>
      <c r="AU14" s="21">
        <v>76126</v>
      </c>
      <c r="AV14" s="21">
        <v>85677</v>
      </c>
      <c r="AW14" s="21">
        <f>VLOOKUP($A14,'Appendix 1 Data'!$A:$R,15,FALSE)</f>
        <v>79704</v>
      </c>
      <c r="BA14" s="143"/>
      <c r="BE14" s="35"/>
    </row>
    <row r="15" spans="1:57" ht="19.5" customHeight="1" x14ac:dyDescent="0.25">
      <c r="A15" s="5">
        <v>2032</v>
      </c>
      <c r="B15" s="5" t="s">
        <v>364</v>
      </c>
      <c r="C15" s="30">
        <v>46683.13</v>
      </c>
      <c r="D15" s="30">
        <v>58047.96</v>
      </c>
      <c r="E15" s="30">
        <v>57188</v>
      </c>
      <c r="F15" s="30">
        <v>4034.1899999999441</v>
      </c>
      <c r="G15" s="30">
        <v>28325.29</v>
      </c>
      <c r="H15" s="30">
        <v>45424</v>
      </c>
      <c r="I15" s="30">
        <v>51454</v>
      </c>
      <c r="J15" s="30">
        <v>124822</v>
      </c>
      <c r="K15" s="30">
        <v>154477</v>
      </c>
      <c r="L15" s="30">
        <v>76381.979999999981</v>
      </c>
      <c r="M15" s="30">
        <f>VLOOKUP($A15,'Appendix 1 Data'!$A:$R,5,FALSE)</f>
        <v>111088</v>
      </c>
      <c r="O15" s="31">
        <v>20700</v>
      </c>
      <c r="P15" s="31">
        <v>33800</v>
      </c>
      <c r="Q15" s="31">
        <v>32050</v>
      </c>
      <c r="R15" s="31">
        <v>26650</v>
      </c>
      <c r="S15" s="31">
        <v>2000</v>
      </c>
      <c r="T15" s="31">
        <v>14205</v>
      </c>
      <c r="U15" s="31">
        <v>13000</v>
      </c>
      <c r="V15" s="31">
        <v>63900</v>
      </c>
      <c r="W15" s="31">
        <v>94200</v>
      </c>
      <c r="X15" s="31">
        <v>8418</v>
      </c>
      <c r="Y15" s="245">
        <f>VLOOKUP($A15,'Appendix 1 Data'!$A:$R,11,FALSE)</f>
        <v>41123</v>
      </c>
      <c r="AA15" s="32">
        <v>25983.129999999997</v>
      </c>
      <c r="AB15" s="32">
        <v>24247.96</v>
      </c>
      <c r="AC15" s="32">
        <v>25138</v>
      </c>
      <c r="AD15" s="32">
        <v>-22615.810000000056</v>
      </c>
      <c r="AE15" s="32">
        <v>26325.29</v>
      </c>
      <c r="AF15" s="32">
        <v>31219</v>
      </c>
      <c r="AG15" s="32">
        <v>38454</v>
      </c>
      <c r="AH15" s="32">
        <v>60922</v>
      </c>
      <c r="AI15" s="32">
        <v>60277</v>
      </c>
      <c r="AJ15" s="32">
        <v>67963.979999999981</v>
      </c>
      <c r="AK15" s="32">
        <f>VLOOKUP($A15,'Appendix 1 Data'!$A:$R,12,FALSE)</f>
        <v>69965</v>
      </c>
      <c r="AM15" s="21">
        <v>26831</v>
      </c>
      <c r="AN15" s="21">
        <v>25000</v>
      </c>
      <c r="AO15" s="21">
        <v>39862</v>
      </c>
      <c r="AP15" s="21">
        <v>40910</v>
      </c>
      <c r="AQ15" s="21">
        <v>40131</v>
      </c>
      <c r="AR15" s="21">
        <v>48678</v>
      </c>
      <c r="AS15" s="21">
        <v>51426</v>
      </c>
      <c r="AT15" s="21">
        <v>64599</v>
      </c>
      <c r="AU15" s="21">
        <v>66369</v>
      </c>
      <c r="AV15" s="21">
        <v>70649</v>
      </c>
      <c r="AW15" s="21">
        <f>VLOOKUP($A15,'Appendix 1 Data'!$A:$R,15,FALSE)</f>
        <v>71062</v>
      </c>
      <c r="AZ15" s="34"/>
      <c r="BA15" s="35"/>
      <c r="BB15" s="35"/>
      <c r="BC15" s="35"/>
      <c r="BD15" s="35"/>
    </row>
    <row r="16" spans="1:57" ht="19.5" customHeight="1" x14ac:dyDescent="0.25">
      <c r="A16" s="5">
        <v>2033</v>
      </c>
      <c r="B16" s="5" t="s">
        <v>213</v>
      </c>
      <c r="C16" s="30">
        <v>14412.78</v>
      </c>
      <c r="D16" s="30">
        <v>31327.27</v>
      </c>
      <c r="E16" s="30">
        <v>16320</v>
      </c>
      <c r="F16" s="30">
        <v>12344.9</v>
      </c>
      <c r="G16" s="30">
        <v>2827.43</v>
      </c>
      <c r="H16" s="30">
        <v>-5219</v>
      </c>
      <c r="I16" s="30">
        <v>-27777</v>
      </c>
      <c r="J16" s="30">
        <v>-39867</v>
      </c>
      <c r="K16" s="30">
        <v>-22802</v>
      </c>
      <c r="L16" s="30">
        <v>5035.8300000003183</v>
      </c>
      <c r="M16" s="30">
        <f>VLOOKUP($A16,'Appendix 1 Data'!$A:$R,5,FALSE)</f>
        <v>6409</v>
      </c>
      <c r="O16" s="31">
        <v>3300</v>
      </c>
      <c r="P16" s="31">
        <v>6400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245">
        <f>VLOOKUP($A16,'Appendix 1 Data'!$A:$R,11,FALSE)</f>
        <v>0</v>
      </c>
      <c r="AA16" s="32">
        <v>11112.78</v>
      </c>
      <c r="AB16" s="32">
        <v>24927.27</v>
      </c>
      <c r="AC16" s="32">
        <v>16320</v>
      </c>
      <c r="AD16" s="32">
        <v>12344.9</v>
      </c>
      <c r="AE16" s="32">
        <v>2827.43</v>
      </c>
      <c r="AF16" s="32">
        <v>-5219</v>
      </c>
      <c r="AG16" s="32">
        <v>-27777</v>
      </c>
      <c r="AH16" s="32">
        <v>-39867</v>
      </c>
      <c r="AI16" s="32">
        <v>-22802</v>
      </c>
      <c r="AJ16" s="32">
        <v>5035.8300000003183</v>
      </c>
      <c r="AK16" s="32">
        <f>VLOOKUP($A16,'Appendix 1 Data'!$A:$R,12,FALSE)</f>
        <v>6409</v>
      </c>
      <c r="AM16" s="21">
        <v>25000</v>
      </c>
      <c r="AN16" s="21">
        <v>25000</v>
      </c>
      <c r="AO16" s="21">
        <v>31298</v>
      </c>
      <c r="AP16" s="21">
        <v>32988</v>
      </c>
      <c r="AQ16" s="21">
        <v>34658</v>
      </c>
      <c r="AR16" s="21">
        <v>40362</v>
      </c>
      <c r="AS16" s="21">
        <v>42603</v>
      </c>
      <c r="AT16" s="21">
        <v>42278</v>
      </c>
      <c r="AU16" s="21">
        <v>40488</v>
      </c>
      <c r="AV16" s="21">
        <v>46152</v>
      </c>
      <c r="AW16" s="21">
        <f>VLOOKUP($A16,'Appendix 1 Data'!$A:$R,15,FALSE)</f>
        <v>47577</v>
      </c>
      <c r="AZ16" s="33"/>
    </row>
    <row r="17" spans="1:57" ht="19.5" customHeight="1" x14ac:dyDescent="0.25">
      <c r="A17" s="5">
        <v>2035</v>
      </c>
      <c r="B17" s="5" t="s">
        <v>365</v>
      </c>
      <c r="C17" s="30">
        <v>24795.18</v>
      </c>
      <c r="D17" s="30">
        <v>41849.980000000003</v>
      </c>
      <c r="E17" s="30">
        <v>30164</v>
      </c>
      <c r="F17" s="30">
        <v>66387.259999999995</v>
      </c>
      <c r="G17" s="30">
        <v>53728.59</v>
      </c>
      <c r="H17" s="30">
        <v>21154</v>
      </c>
      <c r="I17" s="30">
        <v>17311</v>
      </c>
      <c r="J17" s="30">
        <v>33312</v>
      </c>
      <c r="K17" s="30">
        <v>24610</v>
      </c>
      <c r="L17" s="30">
        <v>-16636.109999999942</v>
      </c>
      <c r="M17" s="30">
        <f>VLOOKUP($A17,'Appendix 1 Data'!$A:$R,5,FALSE)</f>
        <v>2224</v>
      </c>
      <c r="O17" s="31">
        <v>4800</v>
      </c>
      <c r="P17" s="31">
        <v>25600</v>
      </c>
      <c r="Q17" s="31">
        <v>0</v>
      </c>
      <c r="R17" s="31">
        <v>48900</v>
      </c>
      <c r="S17" s="31">
        <v>31487</v>
      </c>
      <c r="T17" s="31">
        <v>4000</v>
      </c>
      <c r="U17" s="31">
        <v>0</v>
      </c>
      <c r="V17" s="31">
        <v>11400</v>
      </c>
      <c r="W17" s="31">
        <v>0</v>
      </c>
      <c r="X17" s="31">
        <v>2232</v>
      </c>
      <c r="Y17" s="245">
        <f>VLOOKUP($A17,'Appendix 1 Data'!$A:$R,11,FALSE)</f>
        <v>0</v>
      </c>
      <c r="AA17" s="32">
        <v>19995.18</v>
      </c>
      <c r="AB17" s="32">
        <v>16249.980000000003</v>
      </c>
      <c r="AC17" s="32">
        <v>30164</v>
      </c>
      <c r="AD17" s="32">
        <v>17487.259999999995</v>
      </c>
      <c r="AE17" s="32">
        <v>22241.589999999997</v>
      </c>
      <c r="AF17" s="32">
        <v>17154</v>
      </c>
      <c r="AG17" s="32">
        <v>17311</v>
      </c>
      <c r="AH17" s="32">
        <v>21912</v>
      </c>
      <c r="AI17" s="32">
        <v>24610</v>
      </c>
      <c r="AJ17" s="32">
        <v>-18868.109999999942</v>
      </c>
      <c r="AK17" s="32">
        <f>VLOOKUP($A17,'Appendix 1 Data'!$A:$R,12,FALSE)</f>
        <v>2224</v>
      </c>
      <c r="AM17" s="21">
        <v>25000</v>
      </c>
      <c r="AN17" s="21">
        <v>25000</v>
      </c>
      <c r="AO17" s="21">
        <v>21359</v>
      </c>
      <c r="AP17" s="21">
        <v>22158</v>
      </c>
      <c r="AQ17" s="21">
        <v>19301</v>
      </c>
      <c r="AR17" s="21">
        <v>25081</v>
      </c>
      <c r="AS17" s="21">
        <v>25921</v>
      </c>
      <c r="AT17" s="21">
        <v>28158</v>
      </c>
      <c r="AU17" s="21">
        <v>27841</v>
      </c>
      <c r="AV17" s="21">
        <v>29697</v>
      </c>
      <c r="AW17" s="21">
        <f>VLOOKUP($A17,'Appendix 1 Data'!$A:$R,15,FALSE)</f>
        <v>31141</v>
      </c>
      <c r="AZ17" s="33"/>
      <c r="BA17" s="25"/>
    </row>
    <row r="18" spans="1:57" ht="19.5" customHeight="1" x14ac:dyDescent="0.25">
      <c r="A18" s="5">
        <v>2037</v>
      </c>
      <c r="B18" s="5" t="s">
        <v>214</v>
      </c>
      <c r="C18" s="30">
        <v>54927.199999999997</v>
      </c>
      <c r="D18" s="30">
        <v>76229.81</v>
      </c>
      <c r="E18" s="30">
        <v>76417</v>
      </c>
      <c r="F18" s="30">
        <v>73994.67</v>
      </c>
      <c r="G18" s="30">
        <v>30167.5</v>
      </c>
      <c r="H18" s="30">
        <v>29338</v>
      </c>
      <c r="I18" s="30">
        <v>48421</v>
      </c>
      <c r="J18" s="30">
        <v>20740</v>
      </c>
      <c r="K18" s="30">
        <v>22546</v>
      </c>
      <c r="L18" s="30">
        <v>67550.990000000224</v>
      </c>
      <c r="M18" s="30">
        <f>VLOOKUP($A18,'Appendix 1 Data'!$A:$R,5,FALSE)</f>
        <v>54533</v>
      </c>
      <c r="O18" s="31">
        <v>37300</v>
      </c>
      <c r="P18" s="31">
        <v>52700</v>
      </c>
      <c r="Q18" s="31">
        <v>52300</v>
      </c>
      <c r="R18" s="31">
        <v>44400</v>
      </c>
      <c r="S18" s="31">
        <v>30110</v>
      </c>
      <c r="T18" s="31">
        <v>29403</v>
      </c>
      <c r="U18" s="31">
        <v>45000</v>
      </c>
      <c r="V18" s="31">
        <v>20740</v>
      </c>
      <c r="W18" s="31">
        <v>21153</v>
      </c>
      <c r="X18" s="31">
        <v>35286</v>
      </c>
      <c r="Y18" s="245">
        <f>VLOOKUP($A18,'Appendix 1 Data'!$A:$R,11,FALSE)</f>
        <v>51587</v>
      </c>
      <c r="AA18" s="32">
        <v>17627.199999999997</v>
      </c>
      <c r="AB18" s="32">
        <v>23529.809999999998</v>
      </c>
      <c r="AC18" s="32">
        <v>24117</v>
      </c>
      <c r="AD18" s="32">
        <v>29594.67</v>
      </c>
      <c r="AE18" s="32">
        <v>57.5</v>
      </c>
      <c r="AF18" s="32">
        <v>-65</v>
      </c>
      <c r="AG18" s="32">
        <v>3421</v>
      </c>
      <c r="AH18" s="32">
        <v>0</v>
      </c>
      <c r="AI18" s="32">
        <v>1393</v>
      </c>
      <c r="AJ18" s="32">
        <v>32264.990000000224</v>
      </c>
      <c r="AK18" s="32">
        <f>VLOOKUP($A18,'Appendix 1 Data'!$A:$R,12,FALSE)</f>
        <v>2946</v>
      </c>
      <c r="AM18" s="21">
        <v>25000</v>
      </c>
      <c r="AN18" s="21">
        <v>25000</v>
      </c>
      <c r="AO18" s="21">
        <v>25000</v>
      </c>
      <c r="AP18" s="21">
        <v>24952</v>
      </c>
      <c r="AQ18" s="21">
        <v>31440</v>
      </c>
      <c r="AR18" s="21">
        <v>39430</v>
      </c>
      <c r="AS18" s="21">
        <v>36216</v>
      </c>
      <c r="AT18" s="21">
        <v>35645</v>
      </c>
      <c r="AU18" s="21">
        <v>39660</v>
      </c>
      <c r="AV18" s="21">
        <v>38184</v>
      </c>
      <c r="AW18" s="21">
        <f>VLOOKUP($A18,'Appendix 1 Data'!$A:$R,15,FALSE)</f>
        <v>40735</v>
      </c>
      <c r="AZ18" s="33"/>
      <c r="BA18" s="25"/>
    </row>
    <row r="19" spans="1:57" ht="19.5" customHeight="1" x14ac:dyDescent="0.25">
      <c r="A19" s="5">
        <v>2041</v>
      </c>
      <c r="B19" s="5" t="s">
        <v>366</v>
      </c>
      <c r="C19" s="30">
        <v>19306.060000000001</v>
      </c>
      <c r="D19" s="30">
        <v>45567.02</v>
      </c>
      <c r="E19" s="30">
        <v>40061</v>
      </c>
      <c r="F19" s="30">
        <v>35219.440000000002</v>
      </c>
      <c r="G19" s="30">
        <v>40553.43</v>
      </c>
      <c r="H19" s="30">
        <v>57661</v>
      </c>
      <c r="I19" s="30">
        <v>52060</v>
      </c>
      <c r="J19" s="30">
        <v>101347</v>
      </c>
      <c r="K19" s="30">
        <v>145642</v>
      </c>
      <c r="L19" s="30">
        <v>150685.74000000043</v>
      </c>
      <c r="M19" s="30">
        <f>VLOOKUP($A19,'Appendix 1 Data'!$A:$R,5,FALSE)</f>
        <v>102248</v>
      </c>
      <c r="O19" s="31">
        <v>2000</v>
      </c>
      <c r="P19" s="31">
        <v>40500</v>
      </c>
      <c r="Q19" s="31">
        <v>0</v>
      </c>
      <c r="R19" s="31">
        <v>1200</v>
      </c>
      <c r="S19" s="31">
        <v>2800</v>
      </c>
      <c r="T19" s="31">
        <v>7700</v>
      </c>
      <c r="U19" s="31">
        <v>16900</v>
      </c>
      <c r="V19" s="31">
        <v>43650</v>
      </c>
      <c r="W19" s="31">
        <v>72400</v>
      </c>
      <c r="X19" s="31">
        <v>130991</v>
      </c>
      <c r="Y19" s="245">
        <f>VLOOKUP($A19,'Appendix 1 Data'!$A:$R,11,FALSE)</f>
        <v>37724</v>
      </c>
      <c r="AA19" s="32">
        <v>17306.060000000001</v>
      </c>
      <c r="AB19" s="32">
        <v>5067.0199999999968</v>
      </c>
      <c r="AC19" s="32">
        <v>40061</v>
      </c>
      <c r="AD19" s="32">
        <v>34019.440000000002</v>
      </c>
      <c r="AE19" s="32">
        <v>37753.43</v>
      </c>
      <c r="AF19" s="32">
        <v>49961</v>
      </c>
      <c r="AG19" s="32">
        <v>35160</v>
      </c>
      <c r="AH19" s="32">
        <v>57697</v>
      </c>
      <c r="AI19" s="32">
        <v>73242</v>
      </c>
      <c r="AJ19" s="32">
        <v>19694.740000000427</v>
      </c>
      <c r="AK19" s="32">
        <f>VLOOKUP($A19,'Appendix 1 Data'!$A:$R,12,FALSE)</f>
        <v>64524</v>
      </c>
      <c r="AM19" s="21">
        <v>25000</v>
      </c>
      <c r="AN19" s="21">
        <v>25000</v>
      </c>
      <c r="AO19" s="21">
        <v>40583</v>
      </c>
      <c r="AP19" s="21">
        <v>42715</v>
      </c>
      <c r="AQ19" s="21">
        <v>43154</v>
      </c>
      <c r="AR19" s="21">
        <v>52636</v>
      </c>
      <c r="AS19" s="21">
        <v>55934</v>
      </c>
      <c r="AT19" s="21">
        <v>62102</v>
      </c>
      <c r="AU19" s="21">
        <v>74774</v>
      </c>
      <c r="AV19" s="21">
        <v>77757</v>
      </c>
      <c r="AW19" s="21">
        <f>VLOOKUP($A19,'Appendix 1 Data'!$A:$R,15,FALSE)</f>
        <v>77352</v>
      </c>
      <c r="AZ19" s="33"/>
      <c r="BA19" s="25"/>
    </row>
    <row r="20" spans="1:57" s="201" customFormat="1" ht="19.5" customHeight="1" x14ac:dyDescent="0.25">
      <c r="A20" s="201">
        <v>2042</v>
      </c>
      <c r="B20" s="201" t="s">
        <v>432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3"/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3"/>
      <c r="AA20" s="205">
        <v>0</v>
      </c>
      <c r="AB20" s="205">
        <v>0</v>
      </c>
      <c r="AC20" s="205">
        <v>0</v>
      </c>
      <c r="AD20" s="205">
        <v>0</v>
      </c>
      <c r="AE20" s="205">
        <v>0</v>
      </c>
      <c r="AF20" s="205">
        <v>0</v>
      </c>
      <c r="AG20" s="205">
        <v>0</v>
      </c>
      <c r="AH20" s="205">
        <v>0</v>
      </c>
      <c r="AI20" s="205">
        <v>0</v>
      </c>
      <c r="AJ20" s="205">
        <v>0</v>
      </c>
      <c r="AK20" s="205">
        <v>0</v>
      </c>
      <c r="AL20" s="203"/>
      <c r="AM20" s="207">
        <v>0</v>
      </c>
      <c r="AN20" s="207">
        <v>0</v>
      </c>
      <c r="AO20" s="207">
        <v>0</v>
      </c>
      <c r="AP20" s="207">
        <v>0</v>
      </c>
      <c r="AQ20" s="207">
        <v>0</v>
      </c>
      <c r="AR20" s="207">
        <v>0</v>
      </c>
      <c r="AS20" s="207">
        <v>0</v>
      </c>
      <c r="AT20" s="207">
        <v>0</v>
      </c>
      <c r="AU20" s="207">
        <v>0</v>
      </c>
      <c r="AV20" s="207">
        <v>0</v>
      </c>
      <c r="AW20" s="207">
        <v>0</v>
      </c>
      <c r="AX20" s="203"/>
      <c r="AY20" s="203"/>
      <c r="AZ20" s="212"/>
      <c r="BA20" s="213"/>
    </row>
    <row r="21" spans="1:57" ht="19.5" customHeight="1" x14ac:dyDescent="0.25">
      <c r="A21" s="5">
        <v>2043</v>
      </c>
      <c r="B21" s="5" t="s">
        <v>215</v>
      </c>
      <c r="C21" s="30">
        <v>49422.34</v>
      </c>
      <c r="D21" s="30">
        <v>48818.35</v>
      </c>
      <c r="E21" s="30">
        <v>60291</v>
      </c>
      <c r="F21" s="30">
        <v>51924.99</v>
      </c>
      <c r="G21" s="30">
        <v>25374.7</v>
      </c>
      <c r="H21" s="30">
        <v>27136</v>
      </c>
      <c r="I21" s="30">
        <v>10117</v>
      </c>
      <c r="J21" s="30">
        <v>20887</v>
      </c>
      <c r="K21" s="30">
        <v>38908</v>
      </c>
      <c r="L21" s="30">
        <v>71626.429999999789</v>
      </c>
      <c r="M21" s="30">
        <f>VLOOKUP($A21,'Appendix 1 Data'!$A:$R,5,FALSE)</f>
        <v>87641</v>
      </c>
      <c r="O21" s="31">
        <v>24276</v>
      </c>
      <c r="P21" s="31">
        <v>23000</v>
      </c>
      <c r="Q21" s="31">
        <v>42400</v>
      </c>
      <c r="R21" s="31">
        <v>36891</v>
      </c>
      <c r="S21" s="31">
        <v>9790</v>
      </c>
      <c r="T21" s="31">
        <v>11103</v>
      </c>
      <c r="U21" s="31">
        <v>0</v>
      </c>
      <c r="V21" s="31">
        <v>800</v>
      </c>
      <c r="W21" s="31">
        <v>17696</v>
      </c>
      <c r="X21" s="31">
        <v>48409.75</v>
      </c>
      <c r="Y21" s="245">
        <f>VLOOKUP($A21,'Appendix 1 Data'!$A:$R,11,FALSE)</f>
        <v>63620</v>
      </c>
      <c r="AA21" s="32">
        <v>25146.339999999997</v>
      </c>
      <c r="AB21" s="32">
        <v>25818.35</v>
      </c>
      <c r="AC21" s="32">
        <v>17891</v>
      </c>
      <c r="AD21" s="32">
        <v>15033.989999999998</v>
      </c>
      <c r="AE21" s="32">
        <v>15584.7</v>
      </c>
      <c r="AF21" s="32">
        <v>16033</v>
      </c>
      <c r="AG21" s="32">
        <v>10117</v>
      </c>
      <c r="AH21" s="32">
        <v>20087</v>
      </c>
      <c r="AI21" s="32">
        <v>21212</v>
      </c>
      <c r="AJ21" s="32">
        <v>23216.679999999789</v>
      </c>
      <c r="AK21" s="32">
        <f>VLOOKUP($A21,'Appendix 1 Data'!$A:$R,12,FALSE)</f>
        <v>24021</v>
      </c>
      <c r="AM21" s="21">
        <v>25000</v>
      </c>
      <c r="AN21" s="21">
        <v>25000</v>
      </c>
      <c r="AO21" s="21">
        <v>13754</v>
      </c>
      <c r="AP21" s="21">
        <v>15034</v>
      </c>
      <c r="AQ21" s="21">
        <v>15761</v>
      </c>
      <c r="AR21" s="21">
        <v>19828</v>
      </c>
      <c r="AS21" s="21">
        <v>20085</v>
      </c>
      <c r="AT21" s="21">
        <v>20635</v>
      </c>
      <c r="AU21" s="21">
        <v>21924</v>
      </c>
      <c r="AV21" s="21">
        <v>23385</v>
      </c>
      <c r="AW21" s="21">
        <f>VLOOKUP($A21,'Appendix 1 Data'!$A:$R,15,FALSE)</f>
        <v>24059</v>
      </c>
      <c r="AZ21" s="45"/>
      <c r="BA21" s="25"/>
    </row>
    <row r="22" spans="1:57" ht="19.5" customHeight="1" x14ac:dyDescent="0.25">
      <c r="A22" s="5">
        <v>2044</v>
      </c>
      <c r="B22" s="5" t="s">
        <v>216</v>
      </c>
      <c r="C22" s="30">
        <v>34891.67</v>
      </c>
      <c r="D22" s="30">
        <v>35392.980000000003</v>
      </c>
      <c r="E22" s="30">
        <v>45864</v>
      </c>
      <c r="F22" s="30">
        <v>12396.99</v>
      </c>
      <c r="G22" s="30">
        <v>21076.83</v>
      </c>
      <c r="H22" s="30">
        <v>21102</v>
      </c>
      <c r="I22" s="30">
        <v>20830</v>
      </c>
      <c r="J22" s="30">
        <v>14363</v>
      </c>
      <c r="K22" s="30">
        <v>-3259</v>
      </c>
      <c r="L22" s="30">
        <v>-939.41999999999052</v>
      </c>
      <c r="M22" s="30">
        <f>VLOOKUP($A22,'Appendix 1 Data'!$A:$R,5,FALSE)</f>
        <v>22826</v>
      </c>
      <c r="O22" s="31">
        <v>12650</v>
      </c>
      <c r="P22" s="31">
        <v>14000</v>
      </c>
      <c r="Q22" s="31">
        <v>25628</v>
      </c>
      <c r="R22" s="31">
        <v>6310</v>
      </c>
      <c r="S22" s="31">
        <v>2800</v>
      </c>
      <c r="T22" s="31">
        <v>10000</v>
      </c>
      <c r="U22" s="31">
        <v>0</v>
      </c>
      <c r="V22" s="31">
        <v>0</v>
      </c>
      <c r="W22" s="31">
        <v>500</v>
      </c>
      <c r="X22" s="31">
        <v>8</v>
      </c>
      <c r="Y22" s="245">
        <f>VLOOKUP($A22,'Appendix 1 Data'!$A:$R,11,FALSE)</f>
        <v>0</v>
      </c>
      <c r="AA22" s="32">
        <v>22241.67</v>
      </c>
      <c r="AB22" s="32">
        <v>21392.980000000003</v>
      </c>
      <c r="AC22" s="32">
        <v>20236</v>
      </c>
      <c r="AD22" s="32">
        <v>6086.99</v>
      </c>
      <c r="AE22" s="32">
        <v>18276.830000000002</v>
      </c>
      <c r="AF22" s="32">
        <v>11102</v>
      </c>
      <c r="AG22" s="32">
        <v>20830</v>
      </c>
      <c r="AH22" s="32">
        <v>14363</v>
      </c>
      <c r="AI22" s="32">
        <v>-3759</v>
      </c>
      <c r="AJ22" s="32">
        <v>-947.41999999999052</v>
      </c>
      <c r="AK22" s="32">
        <f>VLOOKUP($A22,'Appendix 1 Data'!$A:$R,12,FALSE)</f>
        <v>22826</v>
      </c>
      <c r="AM22" s="21">
        <v>25000</v>
      </c>
      <c r="AN22" s="21">
        <v>25000</v>
      </c>
      <c r="AO22" s="21">
        <v>20153</v>
      </c>
      <c r="AP22" s="21">
        <v>21636</v>
      </c>
      <c r="AQ22" s="21">
        <v>21884</v>
      </c>
      <c r="AR22" s="21">
        <v>25454</v>
      </c>
      <c r="AS22" s="21">
        <v>23113</v>
      </c>
      <c r="AT22" s="21">
        <v>23120</v>
      </c>
      <c r="AU22" s="21">
        <v>22010</v>
      </c>
      <c r="AV22" s="21">
        <v>24495</v>
      </c>
      <c r="AW22" s="21">
        <f>VLOOKUP($A22,'Appendix 1 Data'!$A:$R,15,FALSE)</f>
        <v>25676</v>
      </c>
      <c r="BA22" s="25"/>
    </row>
    <row r="23" spans="1:57" ht="19.5" customHeight="1" x14ac:dyDescent="0.25">
      <c r="A23" s="5">
        <v>2046</v>
      </c>
      <c r="B23" s="5" t="s">
        <v>217</v>
      </c>
      <c r="C23" s="30">
        <v>38575.81</v>
      </c>
      <c r="D23" s="30">
        <v>34613.410000000003</v>
      </c>
      <c r="E23" s="30">
        <v>35305</v>
      </c>
      <c r="F23" s="30">
        <v>50283.94</v>
      </c>
      <c r="G23" s="30">
        <v>49662.78</v>
      </c>
      <c r="H23" s="30">
        <v>49325</v>
      </c>
      <c r="I23" s="30">
        <v>59844</v>
      </c>
      <c r="J23" s="30">
        <v>55222</v>
      </c>
      <c r="K23" s="30">
        <v>118972</v>
      </c>
      <c r="L23" s="30">
        <v>64982.650000000489</v>
      </c>
      <c r="M23" s="30">
        <f>VLOOKUP($A23,'Appendix 1 Data'!$A:$R,5,FALSE)</f>
        <v>50083</v>
      </c>
      <c r="O23" s="31">
        <v>17440</v>
      </c>
      <c r="P23" s="31">
        <v>13000</v>
      </c>
      <c r="Q23" s="31">
        <v>19800</v>
      </c>
      <c r="R23" s="31">
        <v>21300</v>
      </c>
      <c r="S23" s="31">
        <v>21600</v>
      </c>
      <c r="T23" s="31">
        <v>17400</v>
      </c>
      <c r="U23" s="31">
        <v>19700</v>
      </c>
      <c r="V23" s="31">
        <v>15200</v>
      </c>
      <c r="W23" s="31">
        <v>79500</v>
      </c>
      <c r="X23" s="31">
        <v>29037</v>
      </c>
      <c r="Y23" s="245">
        <f>VLOOKUP($A23,'Appendix 1 Data'!$A:$R,11,FALSE)</f>
        <v>21000</v>
      </c>
      <c r="AA23" s="32">
        <v>21135.809999999998</v>
      </c>
      <c r="AB23" s="32">
        <v>21613.410000000003</v>
      </c>
      <c r="AC23" s="32">
        <v>15505</v>
      </c>
      <c r="AD23" s="32">
        <v>28983.940000000002</v>
      </c>
      <c r="AE23" s="32">
        <v>28062.78</v>
      </c>
      <c r="AF23" s="32">
        <v>31925</v>
      </c>
      <c r="AG23" s="32">
        <v>40144</v>
      </c>
      <c r="AH23" s="32">
        <v>40022</v>
      </c>
      <c r="AI23" s="32">
        <v>39472</v>
      </c>
      <c r="AJ23" s="32">
        <v>35945.650000000489</v>
      </c>
      <c r="AK23" s="32">
        <f>VLOOKUP($A23,'Appendix 1 Data'!$A:$R,12,FALSE)</f>
        <v>29083</v>
      </c>
      <c r="AM23" s="21">
        <v>25000</v>
      </c>
      <c r="AN23" s="21">
        <v>25000</v>
      </c>
      <c r="AO23" s="21">
        <v>27749</v>
      </c>
      <c r="AP23" s="21">
        <v>30544</v>
      </c>
      <c r="AQ23" s="21">
        <v>32664</v>
      </c>
      <c r="AR23" s="21">
        <v>40321</v>
      </c>
      <c r="AS23" s="21">
        <v>40443</v>
      </c>
      <c r="AT23" s="21">
        <v>40410</v>
      </c>
      <c r="AU23" s="21">
        <v>40322</v>
      </c>
      <c r="AV23" s="21">
        <v>43480</v>
      </c>
      <c r="AW23" s="21">
        <f>VLOOKUP($A23,'Appendix 1 Data'!$A:$R,15,FALSE)</f>
        <v>48759</v>
      </c>
      <c r="AZ23" s="34"/>
      <c r="BA23" s="25"/>
    </row>
    <row r="24" spans="1:57" ht="19.5" customHeight="1" x14ac:dyDescent="0.25">
      <c r="A24" s="5">
        <v>2047</v>
      </c>
      <c r="B24" s="5" t="s">
        <v>218</v>
      </c>
      <c r="C24" s="30">
        <v>21374.05</v>
      </c>
      <c r="D24" s="30">
        <v>11280.69</v>
      </c>
      <c r="E24" s="30">
        <v>34294</v>
      </c>
      <c r="F24" s="30">
        <v>61997.51</v>
      </c>
      <c r="G24" s="30">
        <v>70280.45</v>
      </c>
      <c r="H24" s="30">
        <v>8274</v>
      </c>
      <c r="I24" s="30">
        <v>37844</v>
      </c>
      <c r="J24" s="30">
        <v>23033</v>
      </c>
      <c r="K24" s="30">
        <v>44786</v>
      </c>
      <c r="L24" s="30">
        <v>11964.870000000119</v>
      </c>
      <c r="M24" s="30">
        <f>VLOOKUP($A24,'Appendix 1 Data'!$A:$R,5,FALSE)</f>
        <v>29640</v>
      </c>
      <c r="O24" s="31">
        <v>7688</v>
      </c>
      <c r="P24" s="31">
        <v>0</v>
      </c>
      <c r="Q24" s="31">
        <v>0</v>
      </c>
      <c r="R24" s="31">
        <v>45500</v>
      </c>
      <c r="S24" s="31">
        <v>54500</v>
      </c>
      <c r="T24" s="31">
        <v>0</v>
      </c>
      <c r="U24" s="31">
        <v>30200</v>
      </c>
      <c r="V24" s="31">
        <v>16000</v>
      </c>
      <c r="W24" s="31">
        <v>36000</v>
      </c>
      <c r="X24" s="31">
        <v>20775</v>
      </c>
      <c r="Y24" s="245">
        <f>VLOOKUP($A24,'Appendix 1 Data'!$A:$R,11,FALSE)</f>
        <v>24365</v>
      </c>
      <c r="AA24" s="32">
        <v>13686.05</v>
      </c>
      <c r="AB24" s="32">
        <v>11280.69</v>
      </c>
      <c r="AC24" s="32">
        <v>34294</v>
      </c>
      <c r="AD24" s="32">
        <v>16497.510000000002</v>
      </c>
      <c r="AE24" s="32">
        <v>15780.449999999997</v>
      </c>
      <c r="AF24" s="32">
        <v>8274</v>
      </c>
      <c r="AG24" s="32">
        <v>7644</v>
      </c>
      <c r="AH24" s="32">
        <v>7033</v>
      </c>
      <c r="AI24" s="32">
        <v>8786</v>
      </c>
      <c r="AJ24" s="32">
        <v>-8810.129999999881</v>
      </c>
      <c r="AK24" s="32">
        <f>VLOOKUP($A24,'Appendix 1 Data'!$A:$R,12,FALSE)</f>
        <v>5275</v>
      </c>
      <c r="AM24" s="21">
        <v>25000</v>
      </c>
      <c r="AN24" s="21">
        <v>25000</v>
      </c>
      <c r="AO24" s="21">
        <v>35034</v>
      </c>
      <c r="AP24" s="21">
        <v>36121</v>
      </c>
      <c r="AQ24" s="21">
        <v>35473</v>
      </c>
      <c r="AR24" s="21">
        <v>41556</v>
      </c>
      <c r="AS24" s="21">
        <v>42620</v>
      </c>
      <c r="AT24" s="21">
        <v>42793</v>
      </c>
      <c r="AU24" s="21">
        <v>44410</v>
      </c>
      <c r="AV24" s="21">
        <v>46360</v>
      </c>
      <c r="AW24" s="21">
        <f>VLOOKUP($A24,'Appendix 1 Data'!$A:$R,15,FALSE)</f>
        <v>45825</v>
      </c>
      <c r="AZ24" s="33"/>
      <c r="BA24" s="25"/>
    </row>
    <row r="25" spans="1:57" ht="19.5" customHeight="1" x14ac:dyDescent="0.25">
      <c r="A25" s="5">
        <v>2050</v>
      </c>
      <c r="B25" s="5" t="s">
        <v>219</v>
      </c>
      <c r="C25" s="30">
        <v>30013.3</v>
      </c>
      <c r="D25" s="30">
        <v>29120.54</v>
      </c>
      <c r="E25" s="30">
        <v>45690</v>
      </c>
      <c r="F25" s="30">
        <v>70263.13</v>
      </c>
      <c r="G25" s="30">
        <v>75958.05</v>
      </c>
      <c r="H25" s="30">
        <v>154729</v>
      </c>
      <c r="I25" s="30">
        <v>28812</v>
      </c>
      <c r="J25" s="30">
        <v>22837</v>
      </c>
      <c r="K25" s="30">
        <v>68660</v>
      </c>
      <c r="L25" s="30">
        <v>89186.749999999971</v>
      </c>
      <c r="M25" s="30">
        <f>VLOOKUP($A25,'Appendix 1 Data'!$A:$R,5,FALSE)</f>
        <v>57828</v>
      </c>
      <c r="O25" s="31">
        <v>6500</v>
      </c>
      <c r="P25" s="31">
        <v>20000</v>
      </c>
      <c r="Q25" s="31">
        <v>14400</v>
      </c>
      <c r="R25" s="31">
        <v>52800</v>
      </c>
      <c r="S25" s="31">
        <v>29000</v>
      </c>
      <c r="T25" s="31">
        <v>112000</v>
      </c>
      <c r="U25" s="31">
        <v>15000</v>
      </c>
      <c r="V25" s="31">
        <v>2200</v>
      </c>
      <c r="W25" s="31">
        <v>21700</v>
      </c>
      <c r="X25" s="31">
        <v>43359</v>
      </c>
      <c r="Y25" s="245">
        <f>VLOOKUP($A25,'Appendix 1 Data'!$A:$R,11,FALSE)</f>
        <v>4314</v>
      </c>
      <c r="AA25" s="32">
        <v>23513.3</v>
      </c>
      <c r="AB25" s="32">
        <v>9120.5400000000009</v>
      </c>
      <c r="AC25" s="32">
        <v>31290</v>
      </c>
      <c r="AD25" s="32">
        <v>17463.130000000005</v>
      </c>
      <c r="AE25" s="32">
        <v>46958.05</v>
      </c>
      <c r="AF25" s="32">
        <v>42729</v>
      </c>
      <c r="AG25" s="32">
        <v>13812</v>
      </c>
      <c r="AH25" s="32">
        <v>20637</v>
      </c>
      <c r="AI25" s="32">
        <v>46960</v>
      </c>
      <c r="AJ25" s="32">
        <v>45827.749999999971</v>
      </c>
      <c r="AK25" s="32">
        <f>VLOOKUP($A25,'Appendix 1 Data'!$A:$R,12,FALSE)</f>
        <v>53514</v>
      </c>
      <c r="AM25" s="21">
        <v>25000</v>
      </c>
      <c r="AN25" s="21">
        <v>26286</v>
      </c>
      <c r="AO25" s="21">
        <v>43496</v>
      </c>
      <c r="AP25" s="21">
        <v>44652</v>
      </c>
      <c r="AQ25" s="21">
        <v>47334</v>
      </c>
      <c r="AR25" s="21">
        <v>53021</v>
      </c>
      <c r="AS25" s="21">
        <v>51001</v>
      </c>
      <c r="AT25" s="21">
        <v>51740</v>
      </c>
      <c r="AU25" s="21">
        <v>54820</v>
      </c>
      <c r="AV25" s="21">
        <v>55432</v>
      </c>
      <c r="AW25" s="21">
        <f>VLOOKUP($A25,'Appendix 1 Data'!$A:$R,15,FALSE)</f>
        <v>56102</v>
      </c>
      <c r="BA25" s="143"/>
      <c r="BE25" s="35"/>
    </row>
    <row r="26" spans="1:57" ht="19.5" customHeight="1" x14ac:dyDescent="0.25">
      <c r="A26" s="5">
        <v>2053</v>
      </c>
      <c r="B26" s="5" t="s">
        <v>220</v>
      </c>
      <c r="C26" s="30">
        <v>-3029.21</v>
      </c>
      <c r="D26" s="30">
        <v>9966.070000000007</v>
      </c>
      <c r="E26" s="30">
        <v>9831</v>
      </c>
      <c r="F26" s="30">
        <v>25534.73</v>
      </c>
      <c r="G26" s="30">
        <v>9660.23</v>
      </c>
      <c r="H26" s="30">
        <v>9455</v>
      </c>
      <c r="I26" s="30">
        <v>8432</v>
      </c>
      <c r="J26" s="30">
        <v>10379</v>
      </c>
      <c r="K26" s="30">
        <v>-3369</v>
      </c>
      <c r="L26" s="30">
        <v>1187.2000000000698</v>
      </c>
      <c r="M26" s="30">
        <f>VLOOKUP($A26,'Appendix 1 Data'!$A:$R,5,FALSE)</f>
        <v>4746</v>
      </c>
      <c r="O26" s="31">
        <v>0</v>
      </c>
      <c r="P26" s="31">
        <v>0</v>
      </c>
      <c r="Q26" s="31">
        <v>7207</v>
      </c>
      <c r="R26" s="31">
        <v>18760</v>
      </c>
      <c r="S26" s="31">
        <v>2545</v>
      </c>
      <c r="T26" s="31">
        <v>1525</v>
      </c>
      <c r="U26" s="31">
        <v>787</v>
      </c>
      <c r="V26" s="31">
        <v>2713</v>
      </c>
      <c r="W26" s="31">
        <v>2212</v>
      </c>
      <c r="X26" s="31">
        <v>196</v>
      </c>
      <c r="Y26" s="245">
        <f>VLOOKUP($A26,'Appendix 1 Data'!$A:$R,11,FALSE)</f>
        <v>1450</v>
      </c>
      <c r="AA26" s="32">
        <v>-3029.21</v>
      </c>
      <c r="AB26" s="32">
        <v>9966.070000000007</v>
      </c>
      <c r="AC26" s="32">
        <v>2624</v>
      </c>
      <c r="AD26" s="32">
        <v>6774.73</v>
      </c>
      <c r="AE26" s="32">
        <v>7115.23</v>
      </c>
      <c r="AF26" s="32">
        <v>7930</v>
      </c>
      <c r="AG26" s="32">
        <v>7645</v>
      </c>
      <c r="AH26" s="32">
        <v>7666</v>
      </c>
      <c r="AI26" s="32">
        <v>-5581</v>
      </c>
      <c r="AJ26" s="32">
        <v>991.20000000006985</v>
      </c>
      <c r="AK26" s="32">
        <f>VLOOKUP($A26,'Appendix 1 Data'!$A:$R,12,FALSE)</f>
        <v>3296</v>
      </c>
      <c r="AM26" s="21">
        <v>25000</v>
      </c>
      <c r="AN26" s="21">
        <v>25000</v>
      </c>
      <c r="AO26" s="21">
        <v>10000</v>
      </c>
      <c r="AP26" s="21">
        <v>10000</v>
      </c>
      <c r="AQ26" s="21">
        <v>10000</v>
      </c>
      <c r="AR26" s="21">
        <v>10000</v>
      </c>
      <c r="AS26" s="21">
        <v>10655</v>
      </c>
      <c r="AT26" s="21">
        <v>10651</v>
      </c>
      <c r="AU26" s="21">
        <v>11379</v>
      </c>
      <c r="AV26" s="21">
        <v>13281</v>
      </c>
      <c r="AW26" s="21">
        <f>VLOOKUP($A26,'Appendix 1 Data'!$A:$R,15,FALSE)</f>
        <v>14806</v>
      </c>
    </row>
    <row r="27" spans="1:57" ht="19.5" customHeight="1" x14ac:dyDescent="0.25">
      <c r="A27" s="5">
        <v>2056</v>
      </c>
      <c r="B27" s="5" t="s">
        <v>221</v>
      </c>
      <c r="C27" s="30">
        <v>15287.67</v>
      </c>
      <c r="D27" s="30">
        <v>32029.33</v>
      </c>
      <c r="E27" s="30">
        <v>56476</v>
      </c>
      <c r="F27" s="30">
        <v>37828.19</v>
      </c>
      <c r="G27" s="30">
        <v>38588.050000000003</v>
      </c>
      <c r="H27" s="30">
        <v>31663</v>
      </c>
      <c r="I27" s="30">
        <v>60209</v>
      </c>
      <c r="J27" s="30">
        <v>67833</v>
      </c>
      <c r="K27" s="30">
        <v>72382</v>
      </c>
      <c r="L27" s="30">
        <v>82872.030000000013</v>
      </c>
      <c r="M27" s="30">
        <f>VLOOKUP($A27,'Appendix 1 Data'!$A:$R,5,FALSE)</f>
        <v>44788</v>
      </c>
      <c r="O27" s="31">
        <v>15170</v>
      </c>
      <c r="P27" s="31">
        <v>8000</v>
      </c>
      <c r="Q27" s="31">
        <v>30000</v>
      </c>
      <c r="R27" s="31">
        <v>7076</v>
      </c>
      <c r="S27" s="31">
        <v>10000</v>
      </c>
      <c r="T27" s="31">
        <v>0</v>
      </c>
      <c r="U27" s="31">
        <v>33000</v>
      </c>
      <c r="V27" s="31">
        <v>46300</v>
      </c>
      <c r="W27" s="31">
        <v>31700</v>
      </c>
      <c r="X27" s="31">
        <v>42980</v>
      </c>
      <c r="Y27" s="245">
        <f>VLOOKUP($A27,'Appendix 1 Data'!$A:$R,11,FALSE)</f>
        <v>5986</v>
      </c>
      <c r="AA27" s="32">
        <v>117.67000000000007</v>
      </c>
      <c r="AB27" s="32">
        <v>24029.33</v>
      </c>
      <c r="AC27" s="32">
        <v>26476</v>
      </c>
      <c r="AD27" s="32">
        <v>30752.190000000002</v>
      </c>
      <c r="AE27" s="32">
        <v>28588.050000000003</v>
      </c>
      <c r="AF27" s="32">
        <v>31663</v>
      </c>
      <c r="AG27" s="32">
        <v>27209</v>
      </c>
      <c r="AH27" s="32">
        <v>21533</v>
      </c>
      <c r="AI27" s="32">
        <v>40682</v>
      </c>
      <c r="AJ27" s="32">
        <v>39892.030000000013</v>
      </c>
      <c r="AK27" s="32">
        <f>VLOOKUP($A27,'Appendix 1 Data'!$A:$R,12,FALSE)</f>
        <v>38802</v>
      </c>
      <c r="AM27" s="21">
        <v>25000</v>
      </c>
      <c r="AN27" s="21">
        <v>25000</v>
      </c>
      <c r="AO27" s="21">
        <v>29475</v>
      </c>
      <c r="AP27" s="21">
        <v>31108</v>
      </c>
      <c r="AQ27" s="21">
        <v>31108</v>
      </c>
      <c r="AR27" s="21">
        <v>40394</v>
      </c>
      <c r="AS27" s="21">
        <v>41054</v>
      </c>
      <c r="AT27" s="21">
        <v>42094</v>
      </c>
      <c r="AU27" s="21">
        <v>40930</v>
      </c>
      <c r="AV27" s="21">
        <v>40184</v>
      </c>
      <c r="AW27" s="21">
        <f>VLOOKUP($A27,'Appendix 1 Data'!$A:$R,15,FALSE)</f>
        <v>40966</v>
      </c>
      <c r="AZ27" s="34"/>
      <c r="BA27" s="35"/>
      <c r="BB27" s="35"/>
      <c r="BC27" s="35"/>
      <c r="BD27" s="35"/>
    </row>
    <row r="28" spans="1:57" ht="19.5" customHeight="1" x14ac:dyDescent="0.25">
      <c r="A28" s="5">
        <v>2070</v>
      </c>
      <c r="B28" s="5" t="s">
        <v>222</v>
      </c>
      <c r="C28" s="30">
        <v>24344.35</v>
      </c>
      <c r="D28" s="30">
        <v>34482.199999999997</v>
      </c>
      <c r="E28" s="30">
        <v>38009</v>
      </c>
      <c r="F28" s="30">
        <v>23879.22</v>
      </c>
      <c r="G28" s="30">
        <v>22320.560000000001</v>
      </c>
      <c r="H28" s="30">
        <v>15778</v>
      </c>
      <c r="I28" s="30">
        <v>15827</v>
      </c>
      <c r="J28" s="30">
        <v>19884</v>
      </c>
      <c r="K28" s="30">
        <v>9389</v>
      </c>
      <c r="L28" s="30">
        <v>9528.3800000000774</v>
      </c>
      <c r="M28" s="30">
        <f>VLOOKUP($A28,'Appendix 1 Data'!$A:$R,5,FALSE)</f>
        <v>5122</v>
      </c>
      <c r="O28" s="31">
        <v>9020.4</v>
      </c>
      <c r="P28" s="31">
        <v>9620</v>
      </c>
      <c r="Q28" s="31">
        <v>27400</v>
      </c>
      <c r="R28" s="31">
        <v>12212</v>
      </c>
      <c r="S28" s="31">
        <v>11300</v>
      </c>
      <c r="T28" s="31">
        <v>6100</v>
      </c>
      <c r="U28" s="31">
        <v>3600</v>
      </c>
      <c r="V28" s="31">
        <v>5930</v>
      </c>
      <c r="W28" s="31">
        <v>5010</v>
      </c>
      <c r="X28" s="31">
        <v>727</v>
      </c>
      <c r="Y28" s="245">
        <f>VLOOKUP($A28,'Appendix 1 Data'!$A:$R,11,FALSE)</f>
        <v>0</v>
      </c>
      <c r="AA28" s="32">
        <v>15323.949999999999</v>
      </c>
      <c r="AB28" s="32">
        <v>24862.199999999997</v>
      </c>
      <c r="AC28" s="32">
        <v>10609</v>
      </c>
      <c r="AD28" s="32">
        <v>11667.220000000001</v>
      </c>
      <c r="AE28" s="32">
        <v>11020.560000000001</v>
      </c>
      <c r="AF28" s="32">
        <v>9678</v>
      </c>
      <c r="AG28" s="32">
        <v>12227</v>
      </c>
      <c r="AH28" s="32">
        <v>13954</v>
      </c>
      <c r="AI28" s="32">
        <v>4379</v>
      </c>
      <c r="AJ28" s="32">
        <v>8801.3800000000774</v>
      </c>
      <c r="AK28" s="32">
        <f>VLOOKUP($A28,'Appendix 1 Data'!$A:$R,12,FALSE)</f>
        <v>5122</v>
      </c>
      <c r="AM28" s="21">
        <v>25000</v>
      </c>
      <c r="AN28" s="21">
        <v>25000</v>
      </c>
      <c r="AO28" s="21">
        <v>10584</v>
      </c>
      <c r="AP28" s="21">
        <v>11657</v>
      </c>
      <c r="AQ28" s="21">
        <v>11160</v>
      </c>
      <c r="AR28" s="21">
        <v>13431</v>
      </c>
      <c r="AS28" s="21">
        <v>13976</v>
      </c>
      <c r="AT28" s="21">
        <v>13976</v>
      </c>
      <c r="AU28" s="21">
        <v>12839</v>
      </c>
      <c r="AV28" s="21">
        <v>13850</v>
      </c>
      <c r="AW28" s="21">
        <f>VLOOKUP($A28,'Appendix 1 Data'!$A:$R,15,FALSE)</f>
        <v>15373</v>
      </c>
      <c r="AZ28" s="33"/>
    </row>
    <row r="29" spans="1:57" ht="19.5" customHeight="1" x14ac:dyDescent="0.25">
      <c r="A29" s="5">
        <v>2074</v>
      </c>
      <c r="B29" s="5" t="s">
        <v>223</v>
      </c>
      <c r="C29" s="30">
        <v>21439.33</v>
      </c>
      <c r="D29" s="30">
        <v>20559.16</v>
      </c>
      <c r="E29" s="30">
        <v>27407</v>
      </c>
      <c r="F29" s="30">
        <v>69944.960000000006</v>
      </c>
      <c r="G29" s="30">
        <v>59310.47</v>
      </c>
      <c r="H29" s="30">
        <v>52435</v>
      </c>
      <c r="I29" s="30">
        <v>98285</v>
      </c>
      <c r="J29" s="30">
        <v>47828</v>
      </c>
      <c r="K29" s="30">
        <v>23659</v>
      </c>
      <c r="L29" s="30">
        <v>65766.169999999911</v>
      </c>
      <c r="M29" s="30">
        <f>VLOOKUP($A29,'Appendix 1 Data'!$A:$R,5,FALSE)</f>
        <v>80425</v>
      </c>
      <c r="O29" s="31">
        <v>2000</v>
      </c>
      <c r="P29" s="31">
        <v>0</v>
      </c>
      <c r="Q29" s="31">
        <v>0</v>
      </c>
      <c r="R29" s="31">
        <v>31800</v>
      </c>
      <c r="S29" s="31">
        <v>29262</v>
      </c>
      <c r="T29" s="31">
        <v>4976</v>
      </c>
      <c r="U29" s="31">
        <v>52774</v>
      </c>
      <c r="V29" s="31">
        <v>0</v>
      </c>
      <c r="W29" s="31">
        <v>1100</v>
      </c>
      <c r="X29" s="31">
        <v>8820</v>
      </c>
      <c r="Y29" s="245">
        <f>VLOOKUP($A29,'Appendix 1 Data'!$A:$R,11,FALSE)</f>
        <v>10920</v>
      </c>
      <c r="AA29" s="32">
        <v>19439.330000000002</v>
      </c>
      <c r="AB29" s="32">
        <v>20559.16</v>
      </c>
      <c r="AC29" s="32">
        <v>27407</v>
      </c>
      <c r="AD29" s="32">
        <v>38144.960000000006</v>
      </c>
      <c r="AE29" s="32">
        <v>30048.47</v>
      </c>
      <c r="AF29" s="32">
        <v>47459</v>
      </c>
      <c r="AG29" s="32">
        <v>45511</v>
      </c>
      <c r="AH29" s="32">
        <v>47828</v>
      </c>
      <c r="AI29" s="32">
        <v>22559</v>
      </c>
      <c r="AJ29" s="32">
        <v>56946.169999999911</v>
      </c>
      <c r="AK29" s="32">
        <f>VLOOKUP($A29,'Appendix 1 Data'!$A:$R,12,FALSE)</f>
        <v>69505</v>
      </c>
      <c r="AM29" s="21">
        <v>25000</v>
      </c>
      <c r="AN29" s="21">
        <v>26114</v>
      </c>
      <c r="AO29" s="21">
        <v>51832</v>
      </c>
      <c r="AP29" s="21">
        <v>57690</v>
      </c>
      <c r="AQ29" s="21">
        <v>59446</v>
      </c>
      <c r="AR29" s="21">
        <v>71236</v>
      </c>
      <c r="AS29" s="21">
        <v>69692</v>
      </c>
      <c r="AT29" s="21">
        <v>68376</v>
      </c>
      <c r="AU29" s="21">
        <v>72525</v>
      </c>
      <c r="AV29" s="21">
        <v>74173</v>
      </c>
      <c r="AW29" s="21">
        <f>VLOOKUP($A29,'Appendix 1 Data'!$A:$R,15,FALSE)</f>
        <v>70660</v>
      </c>
      <c r="AZ29" s="33"/>
      <c r="BA29" s="25"/>
    </row>
    <row r="30" spans="1:57" ht="19.5" customHeight="1" x14ac:dyDescent="0.25">
      <c r="A30" s="5">
        <v>2076</v>
      </c>
      <c r="B30" s="5" t="s">
        <v>224</v>
      </c>
      <c r="C30" s="30">
        <v>41682.559999999998</v>
      </c>
      <c r="D30" s="30">
        <v>43955</v>
      </c>
      <c r="E30" s="30">
        <v>102117</v>
      </c>
      <c r="F30" s="30">
        <v>108725.28</v>
      </c>
      <c r="G30" s="30">
        <v>74809.16</v>
      </c>
      <c r="H30" s="30">
        <v>109514</v>
      </c>
      <c r="I30" s="30">
        <v>92208</v>
      </c>
      <c r="J30" s="30">
        <v>105144</v>
      </c>
      <c r="K30" s="30">
        <v>72827</v>
      </c>
      <c r="L30" s="30">
        <v>93529.149999999616</v>
      </c>
      <c r="M30" s="30">
        <f>VLOOKUP($A30,'Appendix 1 Data'!$A:$R,5,FALSE)</f>
        <v>85079</v>
      </c>
      <c r="O30" s="31">
        <v>23836</v>
      </c>
      <c r="P30" s="31">
        <v>16000</v>
      </c>
      <c r="Q30" s="31">
        <v>65500</v>
      </c>
      <c r="R30" s="31">
        <v>53500</v>
      </c>
      <c r="S30" s="31">
        <v>19183</v>
      </c>
      <c r="T30" s="31">
        <v>43500</v>
      </c>
      <c r="U30" s="31">
        <v>21908</v>
      </c>
      <c r="V30" s="31">
        <v>41786</v>
      </c>
      <c r="W30" s="31">
        <v>4195</v>
      </c>
      <c r="X30" s="31">
        <v>26156</v>
      </c>
      <c r="Y30" s="245">
        <f>VLOOKUP($A30,'Appendix 1 Data'!$A:$R,11,FALSE)</f>
        <v>17300</v>
      </c>
      <c r="AA30" s="32">
        <v>17846.559999999998</v>
      </c>
      <c r="AB30" s="32">
        <v>27955</v>
      </c>
      <c r="AC30" s="32">
        <v>36617</v>
      </c>
      <c r="AD30" s="32">
        <v>55225.279999999999</v>
      </c>
      <c r="AE30" s="32">
        <v>55626.16</v>
      </c>
      <c r="AF30" s="32">
        <v>66014</v>
      </c>
      <c r="AG30" s="32">
        <v>70300</v>
      </c>
      <c r="AH30" s="32">
        <v>63358</v>
      </c>
      <c r="AI30" s="32">
        <v>68632</v>
      </c>
      <c r="AJ30" s="32">
        <v>67373.149999999616</v>
      </c>
      <c r="AK30" s="32">
        <f>VLOOKUP($A30,'Appendix 1 Data'!$A:$R,12,FALSE)</f>
        <v>67779</v>
      </c>
      <c r="AM30" s="21">
        <v>26003</v>
      </c>
      <c r="AN30" s="21">
        <v>30866</v>
      </c>
      <c r="AO30" s="21">
        <v>57370</v>
      </c>
      <c r="AP30" s="21">
        <v>62747</v>
      </c>
      <c r="AQ30" s="21">
        <v>61992</v>
      </c>
      <c r="AR30" s="21">
        <v>69998</v>
      </c>
      <c r="AS30" s="21">
        <v>71290</v>
      </c>
      <c r="AT30" s="21">
        <v>70445</v>
      </c>
      <c r="AU30" s="21">
        <v>69560</v>
      </c>
      <c r="AV30" s="21">
        <v>71825</v>
      </c>
      <c r="AW30" s="21">
        <f>VLOOKUP($A30,'Appendix 1 Data'!$A:$R,15,FALSE)</f>
        <v>68434</v>
      </c>
      <c r="AZ30" s="33"/>
      <c r="BA30" s="25"/>
    </row>
    <row r="31" spans="1:57" ht="19.5" customHeight="1" x14ac:dyDescent="0.25">
      <c r="A31" s="5">
        <v>2077</v>
      </c>
      <c r="B31" s="5" t="s">
        <v>225</v>
      </c>
      <c r="C31" s="30">
        <v>42988.82</v>
      </c>
      <c r="D31" s="30">
        <v>42024.79</v>
      </c>
      <c r="E31" s="30">
        <v>77398</v>
      </c>
      <c r="F31" s="30">
        <v>57382.15</v>
      </c>
      <c r="G31" s="30">
        <v>92461.87</v>
      </c>
      <c r="H31" s="30">
        <v>61469</v>
      </c>
      <c r="I31" s="30">
        <v>85483</v>
      </c>
      <c r="J31" s="30">
        <v>48025</v>
      </c>
      <c r="K31" s="30">
        <v>712</v>
      </c>
      <c r="L31" s="30">
        <v>-16181.890000000512</v>
      </c>
      <c r="M31" s="30">
        <f>VLOOKUP($A31,'Appendix 1 Data'!$A:$R,5,FALSE)</f>
        <v>-42560</v>
      </c>
      <c r="O31" s="31">
        <v>16000</v>
      </c>
      <c r="P31" s="31">
        <v>20785</v>
      </c>
      <c r="Q31" s="31">
        <v>46050</v>
      </c>
      <c r="R31" s="31">
        <v>15000</v>
      </c>
      <c r="S31" s="31">
        <v>41800</v>
      </c>
      <c r="T31" s="31">
        <v>0</v>
      </c>
      <c r="U31" s="31">
        <v>9000</v>
      </c>
      <c r="V31" s="31">
        <v>0</v>
      </c>
      <c r="W31" s="31">
        <v>0</v>
      </c>
      <c r="X31" s="31">
        <v>13926</v>
      </c>
      <c r="Y31" s="245">
        <f>VLOOKUP($A31,'Appendix 1 Data'!$A:$R,11,FALSE)</f>
        <v>9000</v>
      </c>
      <c r="AA31" s="32">
        <v>26988.82</v>
      </c>
      <c r="AB31" s="32">
        <v>21239.79</v>
      </c>
      <c r="AC31" s="32">
        <v>31348</v>
      </c>
      <c r="AD31" s="32">
        <v>42382.15</v>
      </c>
      <c r="AE31" s="32">
        <v>50661.869999999995</v>
      </c>
      <c r="AF31" s="32">
        <v>61469</v>
      </c>
      <c r="AG31" s="32">
        <v>76483</v>
      </c>
      <c r="AH31" s="32">
        <v>48025</v>
      </c>
      <c r="AI31" s="32">
        <v>712</v>
      </c>
      <c r="AJ31" s="32">
        <v>-30107.890000000512</v>
      </c>
      <c r="AK31" s="32">
        <f>VLOOKUP($A31,'Appendix 1 Data'!$A:$R,12,FALSE)</f>
        <v>-51560</v>
      </c>
      <c r="AM31" s="21">
        <v>27825</v>
      </c>
      <c r="AN31" s="21">
        <v>33853</v>
      </c>
      <c r="AO31" s="21">
        <v>70254</v>
      </c>
      <c r="AP31" s="21">
        <v>78415</v>
      </c>
      <c r="AQ31" s="21">
        <v>79338</v>
      </c>
      <c r="AR31" s="21">
        <v>89399</v>
      </c>
      <c r="AS31" s="21">
        <v>90560</v>
      </c>
      <c r="AT31" s="21">
        <v>92007</v>
      </c>
      <c r="AU31" s="21">
        <v>96315</v>
      </c>
      <c r="AV31" s="21">
        <v>99981</v>
      </c>
      <c r="AW31" s="21">
        <f>VLOOKUP($A31,'Appendix 1 Data'!$A:$R,15,FALSE)</f>
        <v>100309</v>
      </c>
      <c r="AZ31" s="33"/>
      <c r="BA31" s="25"/>
    </row>
    <row r="32" spans="1:57" ht="19.5" customHeight="1" x14ac:dyDescent="0.25">
      <c r="A32" s="5">
        <v>2091</v>
      </c>
      <c r="B32" s="5" t="s">
        <v>226</v>
      </c>
      <c r="C32" s="30">
        <v>53867.35</v>
      </c>
      <c r="D32" s="30">
        <v>58670.22</v>
      </c>
      <c r="E32" s="30">
        <v>40422</v>
      </c>
      <c r="F32" s="30">
        <v>34803.39</v>
      </c>
      <c r="G32" s="30">
        <v>44636.32</v>
      </c>
      <c r="H32" s="30">
        <v>44910</v>
      </c>
      <c r="I32" s="30">
        <v>51810</v>
      </c>
      <c r="J32" s="30">
        <v>43411</v>
      </c>
      <c r="K32" s="30">
        <v>57140</v>
      </c>
      <c r="L32" s="30">
        <v>43564.919999999533</v>
      </c>
      <c r="M32" s="30">
        <f>VLOOKUP($A32,'Appendix 1 Data'!$A:$R,5,FALSE)</f>
        <v>34591</v>
      </c>
      <c r="O32" s="31">
        <v>31400</v>
      </c>
      <c r="P32" s="31">
        <v>34700</v>
      </c>
      <c r="Q32" s="31">
        <v>10000</v>
      </c>
      <c r="R32" s="31">
        <v>28172</v>
      </c>
      <c r="S32" s="31">
        <v>10700</v>
      </c>
      <c r="T32" s="31">
        <v>7600</v>
      </c>
      <c r="U32" s="31">
        <v>8193</v>
      </c>
      <c r="V32" s="31">
        <v>0</v>
      </c>
      <c r="W32" s="31">
        <v>13900</v>
      </c>
      <c r="X32" s="31">
        <v>0</v>
      </c>
      <c r="Y32" s="245">
        <f>VLOOKUP($A32,'Appendix 1 Data'!$A:$R,11,FALSE)</f>
        <v>0</v>
      </c>
      <c r="AA32" s="32">
        <v>22467.35</v>
      </c>
      <c r="AB32" s="32">
        <v>23970.22</v>
      </c>
      <c r="AC32" s="32">
        <v>30422</v>
      </c>
      <c r="AD32" s="32">
        <v>6631.3899999999994</v>
      </c>
      <c r="AE32" s="32">
        <v>33936.32</v>
      </c>
      <c r="AF32" s="32">
        <v>37310</v>
      </c>
      <c r="AG32" s="32">
        <v>43617</v>
      </c>
      <c r="AH32" s="32">
        <v>43411</v>
      </c>
      <c r="AI32" s="32">
        <v>43240</v>
      </c>
      <c r="AJ32" s="32">
        <v>43564.919999999533</v>
      </c>
      <c r="AK32" s="32">
        <f>VLOOKUP($A32,'Appendix 1 Data'!$A:$R,12,FALSE)</f>
        <v>34591</v>
      </c>
      <c r="AM32" s="21">
        <v>25000</v>
      </c>
      <c r="AN32" s="21">
        <v>25000</v>
      </c>
      <c r="AO32" s="21">
        <v>37032</v>
      </c>
      <c r="AP32" s="21">
        <v>38307</v>
      </c>
      <c r="AQ32" s="21">
        <v>41632</v>
      </c>
      <c r="AR32" s="21">
        <v>45281</v>
      </c>
      <c r="AS32" s="21">
        <v>44257</v>
      </c>
      <c r="AT32" s="21">
        <v>44324</v>
      </c>
      <c r="AU32" s="21">
        <v>44675</v>
      </c>
      <c r="AV32" s="21">
        <v>46305</v>
      </c>
      <c r="AW32" s="21">
        <f>VLOOKUP($A32,'Appendix 1 Data'!$A:$R,15,FALSE)</f>
        <v>47632</v>
      </c>
      <c r="AZ32" s="45"/>
      <c r="BA32" s="25"/>
    </row>
    <row r="33" spans="1:57" ht="19.5" customHeight="1" x14ac:dyDescent="0.25">
      <c r="A33" s="5">
        <v>2098</v>
      </c>
      <c r="B33" s="5" t="s">
        <v>227</v>
      </c>
      <c r="C33" s="30">
        <v>23431.599999999999</v>
      </c>
      <c r="D33" s="30">
        <v>35798.94</v>
      </c>
      <c r="E33" s="30">
        <v>37256</v>
      </c>
      <c r="F33" s="30">
        <v>21603.42</v>
      </c>
      <c r="G33" s="30">
        <v>-9247.41</v>
      </c>
      <c r="H33" s="30">
        <v>-6503</v>
      </c>
      <c r="I33" s="30">
        <v>-3624</v>
      </c>
      <c r="J33" s="30">
        <v>-5960</v>
      </c>
      <c r="K33" s="30">
        <v>20988</v>
      </c>
      <c r="L33" s="30">
        <v>24945.459999999901</v>
      </c>
      <c r="M33" s="30">
        <f>VLOOKUP($A33,'Appendix 1 Data'!$A:$R,5,FALSE)</f>
        <v>48132</v>
      </c>
      <c r="O33" s="31">
        <v>11000</v>
      </c>
      <c r="P33" s="31">
        <v>13000</v>
      </c>
      <c r="Q33" s="31">
        <v>15800</v>
      </c>
      <c r="R33" s="31">
        <v>13079</v>
      </c>
      <c r="S33" s="31">
        <v>0</v>
      </c>
      <c r="T33" s="31">
        <v>0</v>
      </c>
      <c r="U33" s="31">
        <v>0</v>
      </c>
      <c r="V33" s="31">
        <v>0</v>
      </c>
      <c r="W33" s="31">
        <v>1794</v>
      </c>
      <c r="X33" s="31">
        <v>801</v>
      </c>
      <c r="Y33" s="245">
        <f>VLOOKUP($A33,'Appendix 1 Data'!$A:$R,11,FALSE)</f>
        <v>20378</v>
      </c>
      <c r="AA33" s="32">
        <v>12431.599999999999</v>
      </c>
      <c r="AB33" s="32">
        <v>22798.940000000002</v>
      </c>
      <c r="AC33" s="32">
        <v>21456</v>
      </c>
      <c r="AD33" s="32">
        <v>8524.4199999999983</v>
      </c>
      <c r="AE33" s="32">
        <v>-9247.41</v>
      </c>
      <c r="AF33" s="32">
        <v>-6503</v>
      </c>
      <c r="AG33" s="32">
        <v>-3624</v>
      </c>
      <c r="AH33" s="32">
        <v>-5960</v>
      </c>
      <c r="AI33" s="32">
        <v>19194</v>
      </c>
      <c r="AJ33" s="32">
        <v>24144.459999999901</v>
      </c>
      <c r="AK33" s="32">
        <f>VLOOKUP($A33,'Appendix 1 Data'!$A:$R,12,FALSE)</f>
        <v>27754</v>
      </c>
      <c r="AM33" s="21">
        <v>25000</v>
      </c>
      <c r="AN33" s="21">
        <v>25000</v>
      </c>
      <c r="AO33" s="21">
        <v>22507</v>
      </c>
      <c r="AP33" s="21">
        <v>22890</v>
      </c>
      <c r="AQ33" s="21">
        <v>24935</v>
      </c>
      <c r="AR33" s="21">
        <v>29756</v>
      </c>
      <c r="AS33" s="21">
        <v>29988</v>
      </c>
      <c r="AT33" s="21">
        <v>30089</v>
      </c>
      <c r="AU33" s="21">
        <v>30952</v>
      </c>
      <c r="AV33" s="21">
        <v>31543</v>
      </c>
      <c r="AW33" s="21">
        <f>VLOOKUP($A33,'Appendix 1 Data'!$A:$R,15,FALSE)</f>
        <v>30146</v>
      </c>
      <c r="BA33" s="25"/>
    </row>
    <row r="34" spans="1:57" ht="19.5" customHeight="1" x14ac:dyDescent="0.25">
      <c r="A34" s="5">
        <v>2101</v>
      </c>
      <c r="B34" s="5" t="s">
        <v>228</v>
      </c>
      <c r="C34" s="30">
        <v>4189.3900000000003</v>
      </c>
      <c r="D34" s="30">
        <v>2479.5200000000186</v>
      </c>
      <c r="E34" s="30">
        <v>24236</v>
      </c>
      <c r="F34" s="30">
        <v>22334.17</v>
      </c>
      <c r="G34" s="30">
        <v>12396.93</v>
      </c>
      <c r="H34" s="30">
        <v>181</v>
      </c>
      <c r="I34" s="30">
        <v>-58800</v>
      </c>
      <c r="J34" s="30">
        <v>-47100</v>
      </c>
      <c r="K34" s="30">
        <v>45228</v>
      </c>
      <c r="L34" s="30">
        <v>40575.299999999937</v>
      </c>
      <c r="M34" s="30">
        <f>VLOOKUP($A34,'Appendix 1 Data'!$A:$R,5,FALSE)</f>
        <v>-1223</v>
      </c>
      <c r="O34" s="31">
        <v>2154</v>
      </c>
      <c r="P34" s="31">
        <v>0</v>
      </c>
      <c r="Q34" s="31">
        <v>11650</v>
      </c>
      <c r="R34" s="31">
        <v>10876</v>
      </c>
      <c r="S34" s="31">
        <v>0</v>
      </c>
      <c r="T34" s="31">
        <v>200</v>
      </c>
      <c r="U34" s="31">
        <v>0</v>
      </c>
      <c r="V34" s="31">
        <v>0</v>
      </c>
      <c r="W34" s="31">
        <v>12400</v>
      </c>
      <c r="X34" s="31">
        <v>1060</v>
      </c>
      <c r="Y34" s="245">
        <f>VLOOKUP($A34,'Appendix 1 Data'!$A:$R,11,FALSE)</f>
        <v>0</v>
      </c>
      <c r="AA34" s="32">
        <v>2035.3900000000003</v>
      </c>
      <c r="AB34" s="32">
        <v>2479.5200000000186</v>
      </c>
      <c r="AC34" s="32">
        <v>12586</v>
      </c>
      <c r="AD34" s="32">
        <v>11458.169999999998</v>
      </c>
      <c r="AE34" s="32">
        <v>12396.93</v>
      </c>
      <c r="AF34" s="32">
        <v>-19</v>
      </c>
      <c r="AG34" s="32">
        <v>-58800</v>
      </c>
      <c r="AH34" s="32">
        <v>-47100</v>
      </c>
      <c r="AI34" s="32">
        <v>32828</v>
      </c>
      <c r="AJ34" s="32">
        <v>39515.299999999937</v>
      </c>
      <c r="AK34" s="32">
        <f>VLOOKUP($A34,'Appendix 1 Data'!$A:$R,12,FALSE)</f>
        <v>-1223</v>
      </c>
      <c r="AM34" s="21">
        <v>25000</v>
      </c>
      <c r="AN34" s="21">
        <v>25000</v>
      </c>
      <c r="AO34" s="21">
        <v>28405</v>
      </c>
      <c r="AP34" s="21">
        <v>29420</v>
      </c>
      <c r="AQ34" s="21">
        <v>28447</v>
      </c>
      <c r="AR34" s="21">
        <v>36005</v>
      </c>
      <c r="AS34" s="21">
        <v>39692</v>
      </c>
      <c r="AT34" s="21">
        <v>38979</v>
      </c>
      <c r="AU34" s="21">
        <v>44686</v>
      </c>
      <c r="AV34" s="21">
        <v>43349</v>
      </c>
      <c r="AW34" s="21">
        <f>VLOOKUP($A34,'Appendix 1 Data'!$A:$R,15,FALSE)</f>
        <v>42628</v>
      </c>
      <c r="AZ34" s="34"/>
      <c r="BA34" s="25"/>
    </row>
    <row r="35" spans="1:57" ht="19.5" customHeight="1" x14ac:dyDescent="0.25">
      <c r="A35" s="5">
        <v>2103</v>
      </c>
      <c r="B35" s="5" t="s">
        <v>229</v>
      </c>
      <c r="C35" s="30">
        <v>13430.3</v>
      </c>
      <c r="D35" s="30">
        <v>-171.28000000002794</v>
      </c>
      <c r="E35" s="30">
        <v>14554</v>
      </c>
      <c r="F35" s="30">
        <v>10391.540000000001</v>
      </c>
      <c r="G35" s="30">
        <v>43325.86</v>
      </c>
      <c r="H35" s="30">
        <v>50043</v>
      </c>
      <c r="I35" s="30">
        <v>52157</v>
      </c>
      <c r="J35" s="30">
        <v>53559</v>
      </c>
      <c r="K35" s="30">
        <v>55459</v>
      </c>
      <c r="L35" s="30">
        <v>31670.100000000115</v>
      </c>
      <c r="M35" s="30">
        <f>VLOOKUP($A35,'Appendix 1 Data'!$A:$R,5,FALSE)</f>
        <v>57491</v>
      </c>
      <c r="O35" s="31">
        <v>3700</v>
      </c>
      <c r="P35" s="31">
        <v>1000</v>
      </c>
      <c r="Q35" s="31">
        <v>14200</v>
      </c>
      <c r="R35" s="31">
        <v>10100</v>
      </c>
      <c r="S35" s="31">
        <v>19000</v>
      </c>
      <c r="T35" s="31">
        <v>27300</v>
      </c>
      <c r="U35" s="31">
        <v>16200</v>
      </c>
      <c r="V35" s="31">
        <v>8135</v>
      </c>
      <c r="W35" s="31">
        <v>6400</v>
      </c>
      <c r="X35" s="31">
        <v>10184</v>
      </c>
      <c r="Y35" s="245">
        <f>VLOOKUP($A35,'Appendix 1 Data'!$A:$R,11,FALSE)</f>
        <v>4790</v>
      </c>
      <c r="AA35" s="32">
        <v>9730.2999999999993</v>
      </c>
      <c r="AB35" s="32">
        <v>-1171.2800000000279</v>
      </c>
      <c r="AC35" s="32">
        <v>354</v>
      </c>
      <c r="AD35" s="32">
        <v>291.54000000000087</v>
      </c>
      <c r="AE35" s="32">
        <v>24325.86</v>
      </c>
      <c r="AF35" s="32">
        <v>22743</v>
      </c>
      <c r="AG35" s="32">
        <v>35957</v>
      </c>
      <c r="AH35" s="32">
        <v>45424</v>
      </c>
      <c r="AI35" s="32">
        <v>49059</v>
      </c>
      <c r="AJ35" s="32">
        <v>21486.100000000115</v>
      </c>
      <c r="AK35" s="32">
        <f>VLOOKUP($A35,'Appendix 1 Data'!$A:$R,12,FALSE)</f>
        <v>52701</v>
      </c>
      <c r="AM35" s="21">
        <v>25000</v>
      </c>
      <c r="AN35" s="21">
        <v>25000</v>
      </c>
      <c r="AO35" s="21">
        <v>43941</v>
      </c>
      <c r="AP35" s="21">
        <v>48388</v>
      </c>
      <c r="AQ35" s="21">
        <v>51142</v>
      </c>
      <c r="AR35" s="21">
        <v>59440</v>
      </c>
      <c r="AS35" s="21">
        <v>61167</v>
      </c>
      <c r="AT35" s="21">
        <v>59348</v>
      </c>
      <c r="AU35" s="21">
        <v>54215</v>
      </c>
      <c r="AV35" s="21">
        <v>60337</v>
      </c>
      <c r="AW35" s="21">
        <f>VLOOKUP($A35,'Appendix 1 Data'!$A:$R,15,FALSE)</f>
        <v>64949</v>
      </c>
      <c r="AZ35" s="33"/>
      <c r="BA35" s="25"/>
      <c r="BE35" s="35"/>
    </row>
    <row r="36" spans="1:57" ht="19.5" customHeight="1" x14ac:dyDescent="0.25">
      <c r="A36" s="5">
        <v>2105</v>
      </c>
      <c r="B36" s="5" t="s">
        <v>230</v>
      </c>
      <c r="C36" s="30">
        <v>17178.46</v>
      </c>
      <c r="D36" s="30">
        <v>15904.96</v>
      </c>
      <c r="E36" s="30">
        <v>12030</v>
      </c>
      <c r="F36" s="30">
        <v>9795.9899999999907</v>
      </c>
      <c r="G36" s="30">
        <v>18400.62</v>
      </c>
      <c r="H36" s="30">
        <v>19941</v>
      </c>
      <c r="I36" s="30">
        <v>36352</v>
      </c>
      <c r="J36" s="30">
        <v>29890</v>
      </c>
      <c r="K36" s="30">
        <v>38678</v>
      </c>
      <c r="L36" s="30">
        <v>38550.420000000006</v>
      </c>
      <c r="M36" s="30">
        <f>VLOOKUP($A36,'Appendix 1 Data'!$A:$R,5,FALSE)</f>
        <v>17714</v>
      </c>
      <c r="O36" s="31">
        <v>4400</v>
      </c>
      <c r="P36" s="31">
        <v>2600</v>
      </c>
      <c r="Q36" s="31">
        <v>3450</v>
      </c>
      <c r="R36" s="31">
        <v>1800</v>
      </c>
      <c r="S36" s="31">
        <v>8376</v>
      </c>
      <c r="T36" s="31">
        <v>8324</v>
      </c>
      <c r="U36" s="31">
        <v>22800</v>
      </c>
      <c r="V36" s="31">
        <v>16066</v>
      </c>
      <c r="W36" s="31">
        <v>22866</v>
      </c>
      <c r="X36" s="31">
        <v>29548</v>
      </c>
      <c r="Y36" s="245">
        <f>VLOOKUP($A36,'Appendix 1 Data'!$A:$R,11,FALSE)</f>
        <v>3320</v>
      </c>
      <c r="AA36" s="32">
        <v>12778.46</v>
      </c>
      <c r="AB36" s="32">
        <v>13304.96</v>
      </c>
      <c r="AC36" s="32">
        <v>8580</v>
      </c>
      <c r="AD36" s="32">
        <v>7995.9899999999907</v>
      </c>
      <c r="AE36" s="32">
        <v>10024.619999999999</v>
      </c>
      <c r="AF36" s="32">
        <v>11617</v>
      </c>
      <c r="AG36" s="32">
        <v>13552</v>
      </c>
      <c r="AH36" s="32">
        <v>13824</v>
      </c>
      <c r="AI36" s="32">
        <v>15812</v>
      </c>
      <c r="AJ36" s="32">
        <v>9002.4200000000055</v>
      </c>
      <c r="AK36" s="32">
        <f>VLOOKUP($A36,'Appendix 1 Data'!$A:$R,12,FALSE)</f>
        <v>14394</v>
      </c>
      <c r="AM36" s="21">
        <v>25000</v>
      </c>
      <c r="AN36" s="21">
        <v>25000</v>
      </c>
      <c r="AO36" s="21">
        <v>10446</v>
      </c>
      <c r="AP36" s="21">
        <v>11150</v>
      </c>
      <c r="AQ36" s="21">
        <v>11904</v>
      </c>
      <c r="AR36" s="21">
        <v>17883</v>
      </c>
      <c r="AS36" s="21">
        <v>17309</v>
      </c>
      <c r="AT36" s="21">
        <v>17542</v>
      </c>
      <c r="AU36" s="21">
        <v>18116</v>
      </c>
      <c r="AV36" s="21">
        <v>17211</v>
      </c>
      <c r="AW36" s="21">
        <f>VLOOKUP($A36,'Appendix 1 Data'!$A:$R,15,FALSE)</f>
        <v>20439</v>
      </c>
      <c r="BA36" s="143"/>
    </row>
    <row r="37" spans="1:57" s="201" customFormat="1" ht="19.5" customHeight="1" x14ac:dyDescent="0.25">
      <c r="A37" s="201">
        <v>2106</v>
      </c>
      <c r="B37" s="201" t="s">
        <v>392</v>
      </c>
      <c r="C37" s="202">
        <v>57068.13</v>
      </c>
      <c r="D37" s="202">
        <v>28236.25</v>
      </c>
      <c r="E37" s="202">
        <v>35932</v>
      </c>
      <c r="F37" s="202">
        <v>13632.92</v>
      </c>
      <c r="G37" s="217">
        <v>-33761.410000000003</v>
      </c>
      <c r="H37" s="202">
        <v>0</v>
      </c>
      <c r="I37" s="202">
        <v>0</v>
      </c>
      <c r="J37" s="202">
        <v>0</v>
      </c>
      <c r="K37" s="202">
        <v>0</v>
      </c>
      <c r="L37" s="202">
        <v>0</v>
      </c>
      <c r="M37" s="202">
        <v>0</v>
      </c>
      <c r="N37" s="203"/>
      <c r="O37" s="204">
        <v>32467</v>
      </c>
      <c r="P37" s="204">
        <v>3236</v>
      </c>
      <c r="Q37" s="204">
        <v>6600</v>
      </c>
      <c r="R37" s="204">
        <v>3488</v>
      </c>
      <c r="S37" s="204">
        <v>0</v>
      </c>
      <c r="T37" s="204">
        <v>0</v>
      </c>
      <c r="U37" s="204">
        <v>0</v>
      </c>
      <c r="V37" s="204">
        <v>0</v>
      </c>
      <c r="W37" s="204">
        <v>0</v>
      </c>
      <c r="X37" s="204">
        <v>0</v>
      </c>
      <c r="Y37" s="204">
        <v>0</v>
      </c>
      <c r="Z37" s="203"/>
      <c r="AA37" s="205">
        <v>24601.129999999997</v>
      </c>
      <c r="AB37" s="205">
        <v>25000.25</v>
      </c>
      <c r="AC37" s="205">
        <v>29332</v>
      </c>
      <c r="AD37" s="205">
        <v>10144.92</v>
      </c>
      <c r="AE37" s="205">
        <v>-33761.410000000003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3"/>
      <c r="AM37" s="207">
        <v>25000</v>
      </c>
      <c r="AN37" s="207">
        <v>25000</v>
      </c>
      <c r="AO37" s="207">
        <v>34006</v>
      </c>
      <c r="AP37" s="207">
        <v>13962</v>
      </c>
      <c r="AQ37" s="207">
        <v>10790</v>
      </c>
      <c r="AR37" s="207">
        <v>0</v>
      </c>
      <c r="AS37" s="207">
        <v>0</v>
      </c>
      <c r="AT37" s="207">
        <v>0</v>
      </c>
      <c r="AU37" s="207">
        <v>0</v>
      </c>
      <c r="AV37" s="207">
        <v>0</v>
      </c>
      <c r="AW37" s="207">
        <v>0</v>
      </c>
      <c r="AX37" s="203"/>
      <c r="AY37" s="203"/>
      <c r="AZ37" s="211"/>
    </row>
    <row r="38" spans="1:57" s="201" customFormat="1" ht="19.5" customHeight="1" x14ac:dyDescent="0.25">
      <c r="A38" s="201">
        <v>2121</v>
      </c>
      <c r="B38" s="201" t="s">
        <v>394</v>
      </c>
      <c r="C38" s="202">
        <v>20977.64</v>
      </c>
      <c r="D38" s="202">
        <v>4794.9899999999907</v>
      </c>
      <c r="E38" s="202">
        <v>-20733</v>
      </c>
      <c r="F38" s="202">
        <v>-22336.560000000056</v>
      </c>
      <c r="G38" s="202">
        <v>-7490.5</v>
      </c>
      <c r="H38" s="202">
        <v>39719</v>
      </c>
      <c r="I38" s="202">
        <v>-13752</v>
      </c>
      <c r="J38" s="202">
        <v>20017</v>
      </c>
      <c r="K38" s="217">
        <v>32293</v>
      </c>
      <c r="L38" s="202">
        <v>0</v>
      </c>
      <c r="M38" s="202">
        <v>0</v>
      </c>
      <c r="N38" s="203"/>
      <c r="O38" s="204">
        <v>7500</v>
      </c>
      <c r="P38" s="204">
        <v>0</v>
      </c>
      <c r="Q38" s="204">
        <v>0</v>
      </c>
      <c r="R38" s="204">
        <v>0</v>
      </c>
      <c r="S38" s="204">
        <v>0</v>
      </c>
      <c r="T38" s="204">
        <v>0</v>
      </c>
      <c r="U38" s="204">
        <v>0</v>
      </c>
      <c r="V38" s="204">
        <v>0</v>
      </c>
      <c r="W38" s="204">
        <v>0</v>
      </c>
      <c r="X38" s="204">
        <v>0</v>
      </c>
      <c r="Y38" s="204">
        <v>0</v>
      </c>
      <c r="Z38" s="203"/>
      <c r="AA38" s="205">
        <v>13477.64</v>
      </c>
      <c r="AB38" s="205">
        <v>4794.9899999999907</v>
      </c>
      <c r="AC38" s="205">
        <v>-20733</v>
      </c>
      <c r="AD38" s="205">
        <v>-22336.560000000056</v>
      </c>
      <c r="AE38" s="205">
        <v>-7490.5</v>
      </c>
      <c r="AF38" s="205">
        <v>39719</v>
      </c>
      <c r="AG38" s="205">
        <v>-13752</v>
      </c>
      <c r="AH38" s="205">
        <v>20017</v>
      </c>
      <c r="AI38" s="205">
        <v>0</v>
      </c>
      <c r="AJ38" s="205">
        <v>0</v>
      </c>
      <c r="AK38" s="205">
        <v>0</v>
      </c>
      <c r="AL38" s="203"/>
      <c r="AM38" s="207">
        <v>30138</v>
      </c>
      <c r="AN38" s="207">
        <v>32734</v>
      </c>
      <c r="AO38" s="207">
        <v>56889</v>
      </c>
      <c r="AP38" s="207">
        <v>57714</v>
      </c>
      <c r="AQ38" s="207">
        <v>57841</v>
      </c>
      <c r="AR38" s="207">
        <v>62841</v>
      </c>
      <c r="AS38" s="207">
        <v>60698</v>
      </c>
      <c r="AT38" s="207">
        <v>61869</v>
      </c>
      <c r="AU38" s="207">
        <v>0</v>
      </c>
      <c r="AV38" s="207">
        <v>0</v>
      </c>
      <c r="AW38" s="207">
        <v>0</v>
      </c>
      <c r="AX38" s="203"/>
      <c r="AY38" s="203"/>
      <c r="AZ38" s="211"/>
    </row>
    <row r="39" spans="1:57" ht="19.5" customHeight="1" x14ac:dyDescent="0.25">
      <c r="A39" s="5">
        <v>2138</v>
      </c>
      <c r="B39" s="5" t="s">
        <v>231</v>
      </c>
      <c r="C39" s="30">
        <v>32991.199999999997</v>
      </c>
      <c r="D39" s="30">
        <v>30294.26</v>
      </c>
      <c r="E39" s="30">
        <v>22260</v>
      </c>
      <c r="F39" s="30">
        <v>-1825.3299999999872</v>
      </c>
      <c r="G39" s="30">
        <v>-6974.37</v>
      </c>
      <c r="H39" s="30">
        <v>-6704</v>
      </c>
      <c r="I39" s="30">
        <v>-13884</v>
      </c>
      <c r="J39" s="30">
        <v>-35503</v>
      </c>
      <c r="K39" s="30">
        <v>-74383</v>
      </c>
      <c r="L39" s="30">
        <v>-105293.89000000003</v>
      </c>
      <c r="M39" s="30">
        <f>VLOOKUP($A39,'Appendix 1 Data'!$A:$R,5,FALSE)</f>
        <v>-68591</v>
      </c>
      <c r="O39" s="31">
        <v>8190</v>
      </c>
      <c r="P39" s="31">
        <v>6500</v>
      </c>
      <c r="Q39" s="31">
        <v>18033</v>
      </c>
      <c r="R39" s="31">
        <v>12200</v>
      </c>
      <c r="S39" s="31">
        <v>0</v>
      </c>
      <c r="T39" s="31">
        <v>0</v>
      </c>
      <c r="U39" s="31">
        <v>0</v>
      </c>
      <c r="V39" s="31">
        <v>0</v>
      </c>
      <c r="W39" s="31">
        <v>8000</v>
      </c>
      <c r="X39" s="31">
        <v>17</v>
      </c>
      <c r="Y39" s="245">
        <f>VLOOKUP($A39,'Appendix 1 Data'!$A:$R,11,FALSE)</f>
        <v>0</v>
      </c>
      <c r="AA39" s="32">
        <v>24801.199999999997</v>
      </c>
      <c r="AB39" s="32">
        <v>23794.26</v>
      </c>
      <c r="AC39" s="32">
        <v>4227</v>
      </c>
      <c r="AD39" s="32">
        <v>-14025.329999999987</v>
      </c>
      <c r="AE39" s="32">
        <v>-6974.37</v>
      </c>
      <c r="AF39" s="32">
        <v>-6704</v>
      </c>
      <c r="AG39" s="32">
        <v>-13884</v>
      </c>
      <c r="AH39" s="32">
        <v>-35503</v>
      </c>
      <c r="AI39" s="32">
        <v>-82383</v>
      </c>
      <c r="AJ39" s="32">
        <v>-105310.89000000003</v>
      </c>
      <c r="AK39" s="32">
        <f>VLOOKUP($A39,'Appendix 1 Data'!$A:$R,12,FALSE)</f>
        <v>-68591</v>
      </c>
      <c r="AM39" s="21">
        <v>25000</v>
      </c>
      <c r="AN39" s="21">
        <v>25000</v>
      </c>
      <c r="AO39" s="21">
        <v>18706</v>
      </c>
      <c r="AP39" s="21">
        <v>19471</v>
      </c>
      <c r="AQ39" s="21">
        <v>19793</v>
      </c>
      <c r="AR39" s="21">
        <v>24897</v>
      </c>
      <c r="AS39" s="21">
        <v>24714</v>
      </c>
      <c r="AT39" s="21">
        <v>24487</v>
      </c>
      <c r="AU39" s="21">
        <v>27386</v>
      </c>
      <c r="AV39" s="21">
        <v>27879</v>
      </c>
      <c r="AW39" s="21">
        <f>VLOOKUP($A39,'Appendix 1 Data'!$A:$R,15,FALSE)</f>
        <v>29114</v>
      </c>
      <c r="AZ39" s="33"/>
    </row>
    <row r="40" spans="1:57" ht="19.5" customHeight="1" x14ac:dyDescent="0.25">
      <c r="A40" s="5">
        <v>2142</v>
      </c>
      <c r="B40" s="5" t="s">
        <v>232</v>
      </c>
      <c r="C40" s="30">
        <v>20416.66</v>
      </c>
      <c r="D40" s="30">
        <v>41665.35</v>
      </c>
      <c r="E40" s="30">
        <v>55323</v>
      </c>
      <c r="F40" s="30">
        <v>24290.240000000002</v>
      </c>
      <c r="G40" s="30">
        <v>58606.35</v>
      </c>
      <c r="H40" s="30">
        <v>69548</v>
      </c>
      <c r="I40" s="30">
        <v>-12804</v>
      </c>
      <c r="J40" s="30">
        <v>-9224</v>
      </c>
      <c r="K40" s="30">
        <v>31121</v>
      </c>
      <c r="L40" s="30">
        <v>112410.76999999973</v>
      </c>
      <c r="M40" s="30">
        <f>VLOOKUP($A40,'Appendix 1 Data'!$A:$R,5,FALSE)</f>
        <v>86090</v>
      </c>
      <c r="O40" s="31">
        <v>0</v>
      </c>
      <c r="P40" s="31">
        <v>18500</v>
      </c>
      <c r="Q40" s="31">
        <v>23300</v>
      </c>
      <c r="R40" s="31">
        <v>3600</v>
      </c>
      <c r="S40" s="31">
        <v>40525</v>
      </c>
      <c r="T40" s="31">
        <v>32100</v>
      </c>
      <c r="U40" s="31">
        <v>0</v>
      </c>
      <c r="V40" s="31">
        <v>0</v>
      </c>
      <c r="W40" s="31">
        <v>0</v>
      </c>
      <c r="X40" s="31">
        <v>70019</v>
      </c>
      <c r="Y40" s="245">
        <f>VLOOKUP($A40,'Appendix 1 Data'!$A:$R,11,FALSE)</f>
        <v>48890</v>
      </c>
      <c r="AA40" s="32">
        <v>20416.66</v>
      </c>
      <c r="AB40" s="32">
        <v>23165.35</v>
      </c>
      <c r="AC40" s="32">
        <v>32023</v>
      </c>
      <c r="AD40" s="32">
        <v>20690.240000000002</v>
      </c>
      <c r="AE40" s="32">
        <v>18081.349999999999</v>
      </c>
      <c r="AF40" s="32">
        <v>37448</v>
      </c>
      <c r="AG40" s="32">
        <v>-12804</v>
      </c>
      <c r="AH40" s="32">
        <v>-9224</v>
      </c>
      <c r="AI40" s="32">
        <v>31121</v>
      </c>
      <c r="AJ40" s="32">
        <v>42391.769999999728</v>
      </c>
      <c r="AK40" s="32">
        <f>VLOOKUP($A40,'Appendix 1 Data'!$A:$R,12,FALSE)</f>
        <v>37200</v>
      </c>
      <c r="AM40" s="21">
        <v>25000</v>
      </c>
      <c r="AN40" s="21">
        <v>25000</v>
      </c>
      <c r="AO40" s="21">
        <v>32409</v>
      </c>
      <c r="AP40" s="21">
        <v>35796</v>
      </c>
      <c r="AQ40" s="21">
        <v>34489</v>
      </c>
      <c r="AR40" s="21">
        <v>39478</v>
      </c>
      <c r="AS40" s="21">
        <v>42528</v>
      </c>
      <c r="AT40" s="21">
        <v>44963</v>
      </c>
      <c r="AU40" s="21">
        <v>46410</v>
      </c>
      <c r="AV40" s="21">
        <v>45630</v>
      </c>
      <c r="AW40" s="21">
        <f>VLOOKUP($A40,'Appendix 1 Data'!$A:$R,15,FALSE)</f>
        <v>46581</v>
      </c>
      <c r="AZ40" s="33"/>
      <c r="BA40" s="25"/>
    </row>
    <row r="41" spans="1:57" s="201" customFormat="1" ht="19.5" customHeight="1" x14ac:dyDescent="0.25">
      <c r="A41" s="201">
        <v>2144</v>
      </c>
      <c r="B41" s="201" t="s">
        <v>433</v>
      </c>
      <c r="C41" s="217">
        <v>57450</v>
      </c>
      <c r="D41" s="202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3"/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204">
        <v>0</v>
      </c>
      <c r="V41" s="204">
        <v>0</v>
      </c>
      <c r="W41" s="204">
        <v>0</v>
      </c>
      <c r="X41" s="204">
        <v>0</v>
      </c>
      <c r="Y41" s="204">
        <v>0</v>
      </c>
      <c r="Z41" s="203"/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3"/>
      <c r="AM41" s="207">
        <v>25000</v>
      </c>
      <c r="AN41" s="207">
        <v>0</v>
      </c>
      <c r="AO41" s="207">
        <v>0</v>
      </c>
      <c r="AP41" s="207">
        <v>0</v>
      </c>
      <c r="AQ41" s="207">
        <v>0</v>
      </c>
      <c r="AR41" s="207">
        <v>0</v>
      </c>
      <c r="AS41" s="207">
        <v>0</v>
      </c>
      <c r="AT41" s="207">
        <v>0</v>
      </c>
      <c r="AU41" s="207">
        <v>0</v>
      </c>
      <c r="AV41" s="207">
        <v>0</v>
      </c>
      <c r="AW41" s="207">
        <v>0</v>
      </c>
      <c r="AX41" s="203"/>
      <c r="AY41" s="203"/>
      <c r="AZ41" s="212"/>
      <c r="BA41" s="213"/>
    </row>
    <row r="42" spans="1:57" s="201" customFormat="1" ht="19.5" customHeight="1" x14ac:dyDescent="0.25">
      <c r="A42" s="201">
        <v>2150</v>
      </c>
      <c r="B42" s="201" t="s">
        <v>434</v>
      </c>
      <c r="C42" s="217">
        <v>143474</v>
      </c>
      <c r="D42" s="202">
        <v>0</v>
      </c>
      <c r="E42" s="202">
        <v>0</v>
      </c>
      <c r="F42" s="202">
        <v>0</v>
      </c>
      <c r="G42" s="202">
        <v>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3"/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4">
        <v>0</v>
      </c>
      <c r="W42" s="204">
        <v>0</v>
      </c>
      <c r="X42" s="204">
        <v>0</v>
      </c>
      <c r="Y42" s="204">
        <v>0</v>
      </c>
      <c r="Z42" s="203"/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  <c r="AK42" s="205">
        <v>0</v>
      </c>
      <c r="AL42" s="203"/>
      <c r="AM42" s="207">
        <v>0</v>
      </c>
      <c r="AN42" s="207">
        <v>0</v>
      </c>
      <c r="AO42" s="207">
        <v>0</v>
      </c>
      <c r="AP42" s="207">
        <v>0</v>
      </c>
      <c r="AQ42" s="207">
        <v>0</v>
      </c>
      <c r="AR42" s="207">
        <v>0</v>
      </c>
      <c r="AS42" s="207">
        <v>0</v>
      </c>
      <c r="AT42" s="207">
        <v>0</v>
      </c>
      <c r="AU42" s="207">
        <v>0</v>
      </c>
      <c r="AV42" s="207">
        <v>0</v>
      </c>
      <c r="AW42" s="207">
        <v>0</v>
      </c>
      <c r="AX42" s="203"/>
      <c r="AY42" s="203"/>
      <c r="AZ42" s="212"/>
      <c r="BA42" s="213"/>
    </row>
    <row r="43" spans="1:57" s="201" customFormat="1" ht="19.5" customHeight="1" x14ac:dyDescent="0.25">
      <c r="A43" s="201">
        <v>2182</v>
      </c>
      <c r="B43" s="201" t="s">
        <v>395</v>
      </c>
      <c r="C43" s="202">
        <v>41248.230000000003</v>
      </c>
      <c r="D43" s="202">
        <v>24657.05</v>
      </c>
      <c r="E43" s="202">
        <v>56040</v>
      </c>
      <c r="F43" s="202">
        <v>61208.86</v>
      </c>
      <c r="G43" s="217">
        <v>22296.36</v>
      </c>
      <c r="H43" s="202">
        <v>0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3"/>
      <c r="O43" s="204">
        <v>18000</v>
      </c>
      <c r="P43" s="204">
        <v>0</v>
      </c>
      <c r="Q43" s="204">
        <v>19193</v>
      </c>
      <c r="R43" s="204">
        <v>0</v>
      </c>
      <c r="S43" s="204">
        <v>0</v>
      </c>
      <c r="T43" s="204">
        <v>0</v>
      </c>
      <c r="U43" s="204">
        <v>0</v>
      </c>
      <c r="V43" s="204">
        <v>0</v>
      </c>
      <c r="W43" s="204">
        <v>0</v>
      </c>
      <c r="X43" s="204">
        <v>0</v>
      </c>
      <c r="Y43" s="204">
        <v>0</v>
      </c>
      <c r="Z43" s="203"/>
      <c r="AA43" s="205">
        <v>23248.230000000003</v>
      </c>
      <c r="AB43" s="205">
        <v>24657.05</v>
      </c>
      <c r="AC43" s="205">
        <v>36847</v>
      </c>
      <c r="AD43" s="205">
        <v>61208.86</v>
      </c>
      <c r="AE43" s="205">
        <v>22296.36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203"/>
      <c r="AM43" s="207">
        <v>25000</v>
      </c>
      <c r="AN43" s="207">
        <v>25000</v>
      </c>
      <c r="AO43" s="207">
        <v>42287</v>
      </c>
      <c r="AP43" s="207">
        <v>18291</v>
      </c>
      <c r="AQ43" s="207">
        <v>10674</v>
      </c>
      <c r="AR43" s="207">
        <v>0</v>
      </c>
      <c r="AS43" s="207">
        <v>0</v>
      </c>
      <c r="AT43" s="207">
        <v>0</v>
      </c>
      <c r="AU43" s="207">
        <v>0</v>
      </c>
      <c r="AV43" s="207">
        <v>0</v>
      </c>
      <c r="AW43" s="207">
        <v>0</v>
      </c>
      <c r="AX43" s="203"/>
      <c r="AY43" s="203"/>
      <c r="AZ43" s="209"/>
      <c r="BA43" s="213"/>
    </row>
    <row r="44" spans="1:57" s="201" customFormat="1" ht="19.5" customHeight="1" x14ac:dyDescent="0.25">
      <c r="A44" s="201">
        <v>2183</v>
      </c>
      <c r="B44" s="201" t="s">
        <v>396</v>
      </c>
      <c r="C44" s="202">
        <v>21380.720000000001</v>
      </c>
      <c r="D44" s="202">
        <v>28152.05</v>
      </c>
      <c r="E44" s="202">
        <v>21049</v>
      </c>
      <c r="F44" s="202">
        <v>13188.76</v>
      </c>
      <c r="G44" s="217">
        <v>77825.81</v>
      </c>
      <c r="H44" s="202">
        <v>0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3"/>
      <c r="O44" s="204">
        <v>800</v>
      </c>
      <c r="P44" s="204">
        <v>5400</v>
      </c>
      <c r="Q44" s="204">
        <v>17100</v>
      </c>
      <c r="R44" s="204">
        <v>3895</v>
      </c>
      <c r="S44" s="204">
        <v>0</v>
      </c>
      <c r="T44" s="204">
        <v>0</v>
      </c>
      <c r="U44" s="204">
        <v>0</v>
      </c>
      <c r="V44" s="204">
        <v>0</v>
      </c>
      <c r="W44" s="204">
        <v>0</v>
      </c>
      <c r="X44" s="204">
        <v>0</v>
      </c>
      <c r="Y44" s="204">
        <v>0</v>
      </c>
      <c r="Z44" s="203"/>
      <c r="AA44" s="205">
        <v>20580.72</v>
      </c>
      <c r="AB44" s="205">
        <v>22752.05</v>
      </c>
      <c r="AC44" s="205">
        <v>3949</v>
      </c>
      <c r="AD44" s="205">
        <v>9293.76</v>
      </c>
      <c r="AE44" s="205">
        <v>77825.81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203"/>
      <c r="AM44" s="207">
        <v>25000</v>
      </c>
      <c r="AN44" s="207">
        <v>25000</v>
      </c>
      <c r="AO44" s="207">
        <v>10000</v>
      </c>
      <c r="AP44" s="207">
        <v>10000</v>
      </c>
      <c r="AQ44" s="207">
        <v>0</v>
      </c>
      <c r="AR44" s="207">
        <v>0</v>
      </c>
      <c r="AS44" s="207">
        <v>0</v>
      </c>
      <c r="AT44" s="207">
        <v>0</v>
      </c>
      <c r="AU44" s="207">
        <v>0</v>
      </c>
      <c r="AV44" s="207">
        <v>0</v>
      </c>
      <c r="AW44" s="207">
        <v>0</v>
      </c>
      <c r="AX44" s="203"/>
      <c r="AY44" s="203"/>
      <c r="AZ44" s="209"/>
      <c r="BA44" s="213"/>
    </row>
    <row r="45" spans="1:57" ht="19.5" customHeight="1" x14ac:dyDescent="0.25">
      <c r="A45" s="5">
        <v>2185</v>
      </c>
      <c r="B45" s="5" t="s">
        <v>233</v>
      </c>
      <c r="C45" s="30">
        <v>37256.53</v>
      </c>
      <c r="D45" s="30">
        <v>22881.62</v>
      </c>
      <c r="E45" s="30">
        <v>38369</v>
      </c>
      <c r="F45" s="30">
        <v>33489.910000000003</v>
      </c>
      <c r="G45" s="30">
        <v>84848.62</v>
      </c>
      <c r="H45" s="30">
        <v>54471</v>
      </c>
      <c r="I45" s="30">
        <v>52017</v>
      </c>
      <c r="J45" s="30">
        <v>51089</v>
      </c>
      <c r="K45" s="30">
        <v>27333</v>
      </c>
      <c r="L45" s="30">
        <v>17416.459999999814</v>
      </c>
      <c r="M45" s="30">
        <f>VLOOKUP($A45,'Appendix 1 Data'!$A:$R,5,FALSE)</f>
        <v>81814</v>
      </c>
      <c r="O45" s="31">
        <v>1500</v>
      </c>
      <c r="P45" s="31">
        <v>15000</v>
      </c>
      <c r="Q45" s="31">
        <v>0</v>
      </c>
      <c r="R45" s="31">
        <v>1209</v>
      </c>
      <c r="S45" s="31">
        <v>64400</v>
      </c>
      <c r="T45" s="31">
        <v>0</v>
      </c>
      <c r="U45" s="31">
        <v>0</v>
      </c>
      <c r="V45" s="31">
        <v>0</v>
      </c>
      <c r="W45" s="31">
        <v>990</v>
      </c>
      <c r="X45" s="31">
        <v>121</v>
      </c>
      <c r="Y45" s="245">
        <f>VLOOKUP($A45,'Appendix 1 Data'!$A:$R,11,FALSE)</f>
        <v>17022</v>
      </c>
      <c r="AA45" s="32">
        <v>35756.53</v>
      </c>
      <c r="AB45" s="32">
        <v>7881.619999999999</v>
      </c>
      <c r="AC45" s="32">
        <v>38369</v>
      </c>
      <c r="AD45" s="32">
        <v>32280.910000000003</v>
      </c>
      <c r="AE45" s="32">
        <v>20448.619999999995</v>
      </c>
      <c r="AF45" s="32">
        <v>54471</v>
      </c>
      <c r="AG45" s="32">
        <v>52017</v>
      </c>
      <c r="AH45" s="32">
        <v>51089</v>
      </c>
      <c r="AI45" s="32">
        <v>26343</v>
      </c>
      <c r="AJ45" s="32">
        <v>17295.459999999814</v>
      </c>
      <c r="AK45" s="32">
        <f>VLOOKUP($A45,'Appendix 1 Data'!$A:$R,12,FALSE)</f>
        <v>64792</v>
      </c>
      <c r="AM45" s="21">
        <v>37536</v>
      </c>
      <c r="AN45" s="21">
        <v>39928</v>
      </c>
      <c r="AO45" s="21">
        <v>66160</v>
      </c>
      <c r="AP45" s="21">
        <v>68328</v>
      </c>
      <c r="AQ45" s="21">
        <v>67791</v>
      </c>
      <c r="AR45" s="21">
        <v>79646</v>
      </c>
      <c r="AS45" s="21">
        <v>80036</v>
      </c>
      <c r="AT45" s="21">
        <v>80210</v>
      </c>
      <c r="AU45" s="21">
        <v>81917</v>
      </c>
      <c r="AV45" s="21">
        <v>91915</v>
      </c>
      <c r="AW45" s="21">
        <f>VLOOKUP($A45,'Appendix 1 Data'!$A:$R,15,FALSE)</f>
        <v>89518</v>
      </c>
      <c r="AZ45" s="45"/>
      <c r="BA45" s="25"/>
    </row>
    <row r="46" spans="1:57" ht="19.5" customHeight="1" x14ac:dyDescent="0.25">
      <c r="A46" s="5">
        <v>2189</v>
      </c>
      <c r="B46" s="5" t="s">
        <v>234</v>
      </c>
      <c r="C46" s="30">
        <v>16571.87</v>
      </c>
      <c r="D46" s="30">
        <v>27708.98</v>
      </c>
      <c r="E46" s="30">
        <v>13781</v>
      </c>
      <c r="F46" s="30">
        <v>11299.57</v>
      </c>
      <c r="G46" s="30">
        <v>20755.57</v>
      </c>
      <c r="H46" s="30">
        <v>19439</v>
      </c>
      <c r="I46" s="30">
        <v>-3957</v>
      </c>
      <c r="J46" s="30">
        <v>-5088</v>
      </c>
      <c r="K46" s="30">
        <v>159</v>
      </c>
      <c r="L46" s="30">
        <v>2320.8899999999521</v>
      </c>
      <c r="M46" s="30">
        <f>VLOOKUP($A46,'Appendix 1 Data'!$A:$R,5,FALSE)</f>
        <v>13744</v>
      </c>
      <c r="O46" s="31">
        <v>0</v>
      </c>
      <c r="P46" s="31">
        <v>4850</v>
      </c>
      <c r="Q46" s="31">
        <v>1732</v>
      </c>
      <c r="R46" s="31">
        <v>3300</v>
      </c>
      <c r="S46" s="31">
        <v>12664</v>
      </c>
      <c r="T46" s="31">
        <v>12100</v>
      </c>
      <c r="U46" s="31">
        <v>0</v>
      </c>
      <c r="V46" s="31">
        <v>0</v>
      </c>
      <c r="W46" s="31">
        <v>0</v>
      </c>
      <c r="X46" s="31">
        <v>0</v>
      </c>
      <c r="Y46" s="245">
        <f>VLOOKUP($A46,'Appendix 1 Data'!$A:$R,11,FALSE)</f>
        <v>1460</v>
      </c>
      <c r="AA46" s="32">
        <v>16571.87</v>
      </c>
      <c r="AB46" s="32">
        <v>22858.98</v>
      </c>
      <c r="AC46" s="32">
        <v>12049</v>
      </c>
      <c r="AD46" s="32">
        <v>7999.57</v>
      </c>
      <c r="AE46" s="32">
        <v>8091.57</v>
      </c>
      <c r="AF46" s="32">
        <v>7339</v>
      </c>
      <c r="AG46" s="32">
        <v>-3957</v>
      </c>
      <c r="AH46" s="32">
        <v>-5088</v>
      </c>
      <c r="AI46" s="32">
        <v>159</v>
      </c>
      <c r="AJ46" s="32">
        <v>2320.8899999999521</v>
      </c>
      <c r="AK46" s="32">
        <f>VLOOKUP($A46,'Appendix 1 Data'!$A:$R,12,FALSE)</f>
        <v>12284</v>
      </c>
      <c r="AM46" s="21">
        <v>25000</v>
      </c>
      <c r="AN46" s="21">
        <v>25000</v>
      </c>
      <c r="AO46" s="21">
        <v>10316</v>
      </c>
      <c r="AP46" s="21">
        <v>10292</v>
      </c>
      <c r="AQ46" s="21">
        <v>10000</v>
      </c>
      <c r="AR46" s="21">
        <v>10759</v>
      </c>
      <c r="AS46" s="21">
        <v>11933</v>
      </c>
      <c r="AT46" s="21">
        <v>11862</v>
      </c>
      <c r="AU46" s="21">
        <v>10993</v>
      </c>
      <c r="AV46" s="21">
        <v>11926</v>
      </c>
      <c r="AW46" s="21">
        <f>VLOOKUP($A46,'Appendix 1 Data'!$A:$R,15,FALSE)</f>
        <v>12288</v>
      </c>
      <c r="BA46" s="25"/>
    </row>
    <row r="47" spans="1:57" s="201" customFormat="1" ht="19.5" customHeight="1" x14ac:dyDescent="0.25">
      <c r="A47" s="201">
        <v>2192</v>
      </c>
      <c r="B47" s="201" t="s">
        <v>397</v>
      </c>
      <c r="C47" s="202">
        <v>95139.04</v>
      </c>
      <c r="D47" s="202">
        <v>71618.490000000005</v>
      </c>
      <c r="E47" s="202">
        <v>58727</v>
      </c>
      <c r="F47" s="202">
        <v>46453.1</v>
      </c>
      <c r="G47" s="217">
        <v>23527.47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3"/>
      <c r="O47" s="204">
        <v>69690</v>
      </c>
      <c r="P47" s="204">
        <v>47500</v>
      </c>
      <c r="Q47" s="204">
        <v>54895</v>
      </c>
      <c r="R47" s="204">
        <v>0</v>
      </c>
      <c r="S47" s="204">
        <v>0</v>
      </c>
      <c r="T47" s="204">
        <v>0</v>
      </c>
      <c r="U47" s="204">
        <v>0</v>
      </c>
      <c r="V47" s="204">
        <v>0</v>
      </c>
      <c r="W47" s="204">
        <v>0</v>
      </c>
      <c r="X47" s="204">
        <v>0</v>
      </c>
      <c r="Y47" s="204">
        <v>0</v>
      </c>
      <c r="Z47" s="203"/>
      <c r="AA47" s="205">
        <v>25449.039999999994</v>
      </c>
      <c r="AB47" s="205">
        <v>24118.490000000005</v>
      </c>
      <c r="AC47" s="205">
        <v>3832</v>
      </c>
      <c r="AD47" s="205">
        <v>46453.1</v>
      </c>
      <c r="AE47" s="205">
        <v>23527.47</v>
      </c>
      <c r="AF47" s="205">
        <v>0</v>
      </c>
      <c r="AG47" s="205">
        <v>0</v>
      </c>
      <c r="AH47" s="205">
        <v>0</v>
      </c>
      <c r="AI47" s="205">
        <v>0</v>
      </c>
      <c r="AJ47" s="205">
        <v>0</v>
      </c>
      <c r="AK47" s="205">
        <v>0</v>
      </c>
      <c r="AL47" s="203"/>
      <c r="AM47" s="207">
        <v>35812</v>
      </c>
      <c r="AN47" s="207">
        <v>36200</v>
      </c>
      <c r="AO47" s="207">
        <v>57234</v>
      </c>
      <c r="AP47" s="207">
        <v>23380</v>
      </c>
      <c r="AQ47" s="207">
        <v>13217</v>
      </c>
      <c r="AR47" s="207">
        <v>0</v>
      </c>
      <c r="AS47" s="207">
        <v>0</v>
      </c>
      <c r="AT47" s="207">
        <v>0</v>
      </c>
      <c r="AU47" s="207">
        <v>0</v>
      </c>
      <c r="AV47" s="207">
        <v>0</v>
      </c>
      <c r="AW47" s="207">
        <v>0</v>
      </c>
      <c r="AX47" s="203"/>
      <c r="AY47" s="203"/>
      <c r="AZ47" s="211"/>
      <c r="BA47" s="213"/>
    </row>
    <row r="48" spans="1:57" ht="19.5" customHeight="1" x14ac:dyDescent="0.25">
      <c r="A48" s="5">
        <v>2207</v>
      </c>
      <c r="B48" s="5" t="s">
        <v>235</v>
      </c>
      <c r="C48" s="30">
        <v>52880.44</v>
      </c>
      <c r="D48" s="30">
        <v>27976.83</v>
      </c>
      <c r="E48" s="30">
        <v>59562</v>
      </c>
      <c r="F48" s="30">
        <v>24188.68</v>
      </c>
      <c r="G48" s="30">
        <v>13909.18</v>
      </c>
      <c r="H48" s="30">
        <v>13756</v>
      </c>
      <c r="I48" s="30">
        <v>28242</v>
      </c>
      <c r="J48" s="30">
        <v>14307</v>
      </c>
      <c r="K48" s="30">
        <v>32932</v>
      </c>
      <c r="L48" s="30">
        <v>30260.859999999862</v>
      </c>
      <c r="M48" s="30">
        <f>VLOOKUP($A48,'Appendix 1 Data'!$A:$R,5,FALSE)</f>
        <v>22151</v>
      </c>
      <c r="O48" s="31">
        <v>43304</v>
      </c>
      <c r="P48" s="31">
        <v>19800</v>
      </c>
      <c r="Q48" s="31">
        <v>16326</v>
      </c>
      <c r="R48" s="31">
        <v>16100</v>
      </c>
      <c r="S48" s="31">
        <v>0</v>
      </c>
      <c r="T48" s="31">
        <v>2400</v>
      </c>
      <c r="U48" s="31">
        <v>0</v>
      </c>
      <c r="V48" s="31">
        <v>0</v>
      </c>
      <c r="W48" s="31">
        <v>2200</v>
      </c>
      <c r="X48" s="31">
        <v>463</v>
      </c>
      <c r="Y48" s="245">
        <f>VLOOKUP($A48,'Appendix 1 Data'!$A:$R,11,FALSE)</f>
        <v>0</v>
      </c>
      <c r="AA48" s="32">
        <v>9576.4400000000023</v>
      </c>
      <c r="AB48" s="32">
        <v>8176.8300000000017</v>
      </c>
      <c r="AC48" s="32">
        <v>43236</v>
      </c>
      <c r="AD48" s="32">
        <v>8088.68</v>
      </c>
      <c r="AE48" s="32">
        <v>13909.18</v>
      </c>
      <c r="AF48" s="32">
        <v>11356</v>
      </c>
      <c r="AG48" s="32">
        <v>28242</v>
      </c>
      <c r="AH48" s="32">
        <v>14307</v>
      </c>
      <c r="AI48" s="32">
        <v>30732</v>
      </c>
      <c r="AJ48" s="32">
        <v>29797.859999999862</v>
      </c>
      <c r="AK48" s="32">
        <f>VLOOKUP($A48,'Appendix 1 Data'!$A:$R,12,FALSE)</f>
        <v>22151</v>
      </c>
      <c r="AM48" s="21">
        <v>25000</v>
      </c>
      <c r="AN48" s="21">
        <v>25000</v>
      </c>
      <c r="AO48" s="21">
        <v>25990</v>
      </c>
      <c r="AP48" s="21">
        <v>26403</v>
      </c>
      <c r="AQ48" s="21">
        <v>26756</v>
      </c>
      <c r="AR48" s="21">
        <v>32975</v>
      </c>
      <c r="AS48" s="21">
        <v>31830</v>
      </c>
      <c r="AT48" s="21">
        <v>31830</v>
      </c>
      <c r="AU48" s="21">
        <v>33333</v>
      </c>
      <c r="AV48" s="21">
        <v>31001</v>
      </c>
      <c r="AW48" s="21">
        <f>VLOOKUP($A48,'Appendix 1 Data'!$A:$R,15,FALSE)</f>
        <v>31294</v>
      </c>
      <c r="AZ48" s="33"/>
      <c r="BA48" s="25"/>
    </row>
    <row r="49" spans="1:57" ht="19.5" customHeight="1" x14ac:dyDescent="0.25">
      <c r="A49" s="5">
        <v>2209</v>
      </c>
      <c r="B49" s="5" t="s">
        <v>236</v>
      </c>
      <c r="C49" s="30">
        <v>20265.07</v>
      </c>
      <c r="D49" s="30">
        <v>26656.94</v>
      </c>
      <c r="E49" s="30">
        <v>17821</v>
      </c>
      <c r="F49" s="30">
        <v>15327.97</v>
      </c>
      <c r="G49" s="30">
        <v>13896.29</v>
      </c>
      <c r="H49" s="30">
        <v>16208</v>
      </c>
      <c r="I49" s="30">
        <v>30037</v>
      </c>
      <c r="J49" s="30">
        <v>20760</v>
      </c>
      <c r="K49" s="30">
        <v>27768</v>
      </c>
      <c r="L49" s="30">
        <v>12289.19999999991</v>
      </c>
      <c r="M49" s="30">
        <f>VLOOKUP($A49,'Appendix 1 Data'!$A:$R,5,FALSE)</f>
        <v>31276</v>
      </c>
      <c r="O49" s="31">
        <v>1004.1</v>
      </c>
      <c r="P49" s="31">
        <v>1800</v>
      </c>
      <c r="Q49" s="31">
        <v>2200</v>
      </c>
      <c r="R49" s="31">
        <v>300</v>
      </c>
      <c r="S49" s="31">
        <v>497</v>
      </c>
      <c r="T49" s="31">
        <v>0</v>
      </c>
      <c r="U49" s="31">
        <v>8700</v>
      </c>
      <c r="V49" s="31">
        <v>0</v>
      </c>
      <c r="W49" s="31">
        <v>9800</v>
      </c>
      <c r="X49" s="31">
        <v>1251</v>
      </c>
      <c r="Y49" s="245">
        <f>VLOOKUP($A49,'Appendix 1 Data'!$A:$R,11,FALSE)</f>
        <v>13000</v>
      </c>
      <c r="AA49" s="32">
        <v>19260.97</v>
      </c>
      <c r="AB49" s="32">
        <v>24856.94</v>
      </c>
      <c r="AC49" s="32">
        <v>15621</v>
      </c>
      <c r="AD49" s="32">
        <v>15027.97</v>
      </c>
      <c r="AE49" s="32">
        <v>13399.29</v>
      </c>
      <c r="AF49" s="32">
        <v>16208</v>
      </c>
      <c r="AG49" s="32">
        <v>21337</v>
      </c>
      <c r="AH49" s="32">
        <v>20760</v>
      </c>
      <c r="AI49" s="32">
        <v>17968</v>
      </c>
      <c r="AJ49" s="32">
        <v>11038.19999999991</v>
      </c>
      <c r="AK49" s="32">
        <f>VLOOKUP($A49,'Appendix 1 Data'!$A:$R,12,FALSE)</f>
        <v>18276</v>
      </c>
      <c r="AM49" s="21">
        <v>25000</v>
      </c>
      <c r="AN49" s="21">
        <v>25000</v>
      </c>
      <c r="AO49" s="21">
        <v>15032</v>
      </c>
      <c r="AP49" s="21">
        <v>15821</v>
      </c>
      <c r="AQ49" s="21">
        <v>16603</v>
      </c>
      <c r="AR49" s="21">
        <v>21007</v>
      </c>
      <c r="AS49" s="21">
        <v>21566</v>
      </c>
      <c r="AT49" s="21">
        <v>21559</v>
      </c>
      <c r="AU49" s="21">
        <v>18230</v>
      </c>
      <c r="AV49" s="21">
        <v>18385</v>
      </c>
      <c r="AW49" s="21">
        <f>VLOOKUP($A49,'Appendix 1 Data'!$A:$R,15,FALSE)</f>
        <v>18382</v>
      </c>
      <c r="BA49" s="143"/>
    </row>
    <row r="50" spans="1:57" ht="19.5" customHeight="1" x14ac:dyDescent="0.25">
      <c r="A50" s="5">
        <v>2212</v>
      </c>
      <c r="B50" s="5" t="s">
        <v>237</v>
      </c>
      <c r="C50" s="30">
        <v>22375.94</v>
      </c>
      <c r="D50" s="30">
        <v>18820.57</v>
      </c>
      <c r="E50" s="30">
        <v>9517</v>
      </c>
      <c r="F50" s="30">
        <v>7122.4099999999744</v>
      </c>
      <c r="G50" s="30">
        <v>-4604.8500000000004</v>
      </c>
      <c r="H50" s="30">
        <v>34008</v>
      </c>
      <c r="I50" s="30">
        <v>61328</v>
      </c>
      <c r="J50" s="30">
        <v>62639</v>
      </c>
      <c r="K50" s="30">
        <v>71472</v>
      </c>
      <c r="L50" s="30">
        <v>21599.059999999969</v>
      </c>
      <c r="M50" s="30">
        <f>VLOOKUP($A50,'Appendix 1 Data'!$A:$R,5,FALSE)</f>
        <v>28725</v>
      </c>
      <c r="O50" s="31">
        <v>0</v>
      </c>
      <c r="P50" s="31">
        <v>0</v>
      </c>
      <c r="Q50" s="31">
        <v>0</v>
      </c>
      <c r="R50" s="31">
        <v>1768</v>
      </c>
      <c r="S50" s="31">
        <v>6880</v>
      </c>
      <c r="T50" s="31">
        <v>5919</v>
      </c>
      <c r="U50" s="31">
        <v>51882</v>
      </c>
      <c r="V50" s="31">
        <v>32000</v>
      </c>
      <c r="W50" s="31">
        <v>52700</v>
      </c>
      <c r="X50" s="31">
        <v>8301</v>
      </c>
      <c r="Y50" s="245">
        <f>VLOOKUP($A50,'Appendix 1 Data'!$A:$R,11,FALSE)</f>
        <v>7428</v>
      </c>
      <c r="AA50" s="32">
        <v>22375.94</v>
      </c>
      <c r="AB50" s="32">
        <v>18820.57</v>
      </c>
      <c r="AC50" s="32">
        <v>9517</v>
      </c>
      <c r="AD50" s="32">
        <v>5354.4099999999744</v>
      </c>
      <c r="AE50" s="32">
        <v>-11484.85</v>
      </c>
      <c r="AF50" s="32">
        <v>28089</v>
      </c>
      <c r="AG50" s="32">
        <v>9446</v>
      </c>
      <c r="AH50" s="32">
        <v>30639</v>
      </c>
      <c r="AI50" s="32">
        <v>18772</v>
      </c>
      <c r="AJ50" s="32">
        <v>13298.059999999969</v>
      </c>
      <c r="AK50" s="32">
        <f>VLOOKUP($A50,'Appendix 1 Data'!$A:$R,12,FALSE)</f>
        <v>21297</v>
      </c>
      <c r="AM50" s="21">
        <v>25000</v>
      </c>
      <c r="AN50" s="21">
        <v>25000</v>
      </c>
      <c r="AO50" s="21">
        <v>39833</v>
      </c>
      <c r="AP50" s="21">
        <v>41853</v>
      </c>
      <c r="AQ50" s="21">
        <v>45812</v>
      </c>
      <c r="AR50" s="21">
        <v>53779</v>
      </c>
      <c r="AS50" s="21">
        <v>54452</v>
      </c>
      <c r="AT50" s="21">
        <v>54788</v>
      </c>
      <c r="AU50" s="21">
        <v>55128</v>
      </c>
      <c r="AV50" s="21">
        <v>59698</v>
      </c>
      <c r="AW50" s="21">
        <f>VLOOKUP($A50,'Appendix 1 Data'!$A:$R,15,FALSE)</f>
        <v>60026</v>
      </c>
    </row>
    <row r="51" spans="1:57" ht="19.5" customHeight="1" x14ac:dyDescent="0.25">
      <c r="A51" s="5">
        <v>2215</v>
      </c>
      <c r="B51" s="5" t="s">
        <v>238</v>
      </c>
      <c r="C51" s="30">
        <v>36430.239999999998</v>
      </c>
      <c r="D51" s="30">
        <v>52035.189999999944</v>
      </c>
      <c r="E51" s="30">
        <v>70197</v>
      </c>
      <c r="F51" s="30">
        <v>80212.25</v>
      </c>
      <c r="G51" s="30">
        <v>48365.54</v>
      </c>
      <c r="H51" s="30">
        <v>79200</v>
      </c>
      <c r="I51" s="30">
        <v>66931</v>
      </c>
      <c r="J51" s="30">
        <v>22401</v>
      </c>
      <c r="K51" s="30">
        <v>69842</v>
      </c>
      <c r="L51" s="30">
        <v>112322.00999999992</v>
      </c>
      <c r="M51" s="30">
        <f>VLOOKUP($A51,'Appendix 1 Data'!$A:$R,5,FALSE)</f>
        <v>33128</v>
      </c>
      <c r="O51" s="31">
        <v>0</v>
      </c>
      <c r="P51" s="31">
        <v>12900</v>
      </c>
      <c r="Q51" s="31">
        <v>0</v>
      </c>
      <c r="R51" s="31">
        <v>11275</v>
      </c>
      <c r="S51" s="31">
        <v>0</v>
      </c>
      <c r="T51" s="31">
        <v>24400</v>
      </c>
      <c r="U51" s="31">
        <v>0</v>
      </c>
      <c r="V51" s="31">
        <v>0</v>
      </c>
      <c r="W51" s="31">
        <v>9000</v>
      </c>
      <c r="X51" s="31">
        <v>57504</v>
      </c>
      <c r="Y51" s="245">
        <f>VLOOKUP($A51,'Appendix 1 Data'!$A:$R,11,FALSE)</f>
        <v>0</v>
      </c>
      <c r="AA51" s="32">
        <v>36430.239999999998</v>
      </c>
      <c r="AB51" s="32">
        <v>39135.189999999944</v>
      </c>
      <c r="AC51" s="32">
        <v>70197</v>
      </c>
      <c r="AD51" s="32">
        <v>68937.25</v>
      </c>
      <c r="AE51" s="32">
        <v>48365.54</v>
      </c>
      <c r="AF51" s="32">
        <v>54800</v>
      </c>
      <c r="AG51" s="32">
        <v>66931</v>
      </c>
      <c r="AH51" s="32">
        <v>22401</v>
      </c>
      <c r="AI51" s="32">
        <v>60842</v>
      </c>
      <c r="AJ51" s="32">
        <v>54818.009999999922</v>
      </c>
      <c r="AK51" s="32">
        <f>VLOOKUP($A51,'Appendix 1 Data'!$A:$R,12,FALSE)</f>
        <v>33128</v>
      </c>
      <c r="AM51" s="21">
        <v>36940</v>
      </c>
      <c r="AN51" s="21">
        <v>40803</v>
      </c>
      <c r="AO51" s="21">
        <v>70380</v>
      </c>
      <c r="AP51" s="21">
        <v>75478</v>
      </c>
      <c r="AQ51" s="21">
        <v>76515</v>
      </c>
      <c r="AR51" s="21">
        <v>85883</v>
      </c>
      <c r="AS51" s="21">
        <v>89186</v>
      </c>
      <c r="AT51" s="21">
        <v>88636</v>
      </c>
      <c r="AU51" s="21">
        <v>87711</v>
      </c>
      <c r="AV51" s="21">
        <v>87308</v>
      </c>
      <c r="AW51" s="21">
        <f>VLOOKUP($A51,'Appendix 1 Data'!$A:$R,15,FALSE)</f>
        <v>91017</v>
      </c>
      <c r="AZ51" s="34"/>
      <c r="BA51" s="35"/>
      <c r="BB51" s="35"/>
      <c r="BC51" s="35"/>
      <c r="BD51" s="35"/>
    </row>
    <row r="52" spans="1:57" ht="19.5" customHeight="1" x14ac:dyDescent="0.25">
      <c r="A52" s="5">
        <v>2217</v>
      </c>
      <c r="B52" s="5" t="s">
        <v>239</v>
      </c>
      <c r="C52" s="30">
        <v>10963.08</v>
      </c>
      <c r="D52" s="30">
        <v>7952.5800000000163</v>
      </c>
      <c r="E52" s="30">
        <v>9862</v>
      </c>
      <c r="F52" s="30">
        <v>29061.62</v>
      </c>
      <c r="G52" s="30">
        <v>38731.17</v>
      </c>
      <c r="H52" s="30">
        <v>41114</v>
      </c>
      <c r="I52" s="30">
        <v>25140</v>
      </c>
      <c r="J52" s="30">
        <v>19994</v>
      </c>
      <c r="K52" s="30">
        <v>45425</v>
      </c>
      <c r="L52" s="30">
        <v>69221.300000000047</v>
      </c>
      <c r="M52" s="30">
        <f>VLOOKUP($A52,'Appendix 1 Data'!$A:$R,5,FALSE)</f>
        <v>56259</v>
      </c>
      <c r="O52" s="31">
        <v>2864</v>
      </c>
      <c r="P52" s="31">
        <v>3295</v>
      </c>
      <c r="Q52" s="31">
        <v>8200</v>
      </c>
      <c r="R52" s="31">
        <v>20</v>
      </c>
      <c r="S52" s="31">
        <v>0</v>
      </c>
      <c r="T52" s="31">
        <v>7100</v>
      </c>
      <c r="U52" s="31">
        <v>0</v>
      </c>
      <c r="V52" s="31">
        <v>12000</v>
      </c>
      <c r="W52" s="31">
        <v>16000</v>
      </c>
      <c r="X52" s="31">
        <v>57504</v>
      </c>
      <c r="Y52" s="245">
        <f>VLOOKUP($A52,'Appendix 1 Data'!$A:$R,11,FALSE)</f>
        <v>26500</v>
      </c>
      <c r="AA52" s="32">
        <v>8099.08</v>
      </c>
      <c r="AB52" s="32">
        <v>4657.5800000000163</v>
      </c>
      <c r="AC52" s="32">
        <v>1662</v>
      </c>
      <c r="AD52" s="32">
        <v>29041.62</v>
      </c>
      <c r="AE52" s="32">
        <v>38731.17</v>
      </c>
      <c r="AF52" s="32">
        <v>34014</v>
      </c>
      <c r="AG52" s="32">
        <v>25140</v>
      </c>
      <c r="AH52" s="32">
        <v>7994</v>
      </c>
      <c r="AI52" s="32">
        <v>29425</v>
      </c>
      <c r="AJ52" s="32">
        <v>11717.300000000047</v>
      </c>
      <c r="AK52" s="32">
        <f>VLOOKUP($A52,'Appendix 1 Data'!$A:$R,12,FALSE)</f>
        <v>29759</v>
      </c>
      <c r="AM52" s="21">
        <v>25000</v>
      </c>
      <c r="AN52" s="21">
        <v>25000</v>
      </c>
      <c r="AO52" s="21">
        <v>30406</v>
      </c>
      <c r="AP52" s="21">
        <v>31908</v>
      </c>
      <c r="AQ52" s="21">
        <v>33034</v>
      </c>
      <c r="AR52" s="21">
        <v>35952</v>
      </c>
      <c r="AS52" s="21">
        <v>35559</v>
      </c>
      <c r="AT52" s="21">
        <v>35667</v>
      </c>
      <c r="AU52" s="21">
        <v>35729</v>
      </c>
      <c r="AV52" s="21">
        <v>36461</v>
      </c>
      <c r="AW52" s="21">
        <f>VLOOKUP($A52,'Appendix 1 Data'!$A:$R,15,FALSE)</f>
        <v>30409</v>
      </c>
      <c r="AZ52" s="33"/>
    </row>
    <row r="53" spans="1:57" ht="19.5" customHeight="1" x14ac:dyDescent="0.25">
      <c r="A53" s="5">
        <v>2219</v>
      </c>
      <c r="B53" s="5" t="s">
        <v>240</v>
      </c>
      <c r="C53" s="30">
        <v>8765.59</v>
      </c>
      <c r="D53" s="30">
        <v>29760.959999999999</v>
      </c>
      <c r="E53" s="30">
        <v>27609</v>
      </c>
      <c r="F53" s="30">
        <v>22769.66</v>
      </c>
      <c r="G53" s="30">
        <v>32075.52</v>
      </c>
      <c r="H53" s="30">
        <v>17658</v>
      </c>
      <c r="I53" s="30">
        <v>-16</v>
      </c>
      <c r="J53" s="30">
        <v>-8976</v>
      </c>
      <c r="K53" s="30">
        <v>-12961</v>
      </c>
      <c r="L53" s="30">
        <v>-3432.820000000047</v>
      </c>
      <c r="M53" s="30">
        <f>VLOOKUP($A53,'Appendix 1 Data'!$A:$R,5,FALSE)</f>
        <v>-9577</v>
      </c>
      <c r="O53" s="31">
        <v>8760</v>
      </c>
      <c r="P53" s="31">
        <v>6500</v>
      </c>
      <c r="Q53" s="31">
        <v>10200</v>
      </c>
      <c r="R53" s="31">
        <v>5700</v>
      </c>
      <c r="S53" s="31">
        <v>15500</v>
      </c>
      <c r="T53" s="31">
        <v>4000</v>
      </c>
      <c r="U53" s="31">
        <v>0</v>
      </c>
      <c r="V53" s="31">
        <v>0</v>
      </c>
      <c r="W53" s="31">
        <v>0</v>
      </c>
      <c r="X53" s="31">
        <v>-2766</v>
      </c>
      <c r="Y53" s="245">
        <f>VLOOKUP($A53,'Appendix 1 Data'!$A:$R,11,FALSE)</f>
        <v>0</v>
      </c>
      <c r="AA53" s="32">
        <v>5.5900000000001455</v>
      </c>
      <c r="AB53" s="32">
        <v>23260.959999999999</v>
      </c>
      <c r="AC53" s="32">
        <v>17409</v>
      </c>
      <c r="AD53" s="32">
        <v>17069.66</v>
      </c>
      <c r="AE53" s="32">
        <v>16575.52</v>
      </c>
      <c r="AF53" s="32">
        <v>13658</v>
      </c>
      <c r="AG53" s="32">
        <v>-16</v>
      </c>
      <c r="AH53" s="32">
        <v>-8976</v>
      </c>
      <c r="AI53" s="32">
        <v>-12961</v>
      </c>
      <c r="AJ53" s="32">
        <v>-666.820000000047</v>
      </c>
      <c r="AK53" s="32">
        <f>VLOOKUP($A53,'Appendix 1 Data'!$A:$R,12,FALSE)</f>
        <v>-9577</v>
      </c>
      <c r="AM53" s="21">
        <v>25000</v>
      </c>
      <c r="AN53" s="21">
        <v>25000</v>
      </c>
      <c r="AO53" s="21">
        <v>18449</v>
      </c>
      <c r="AP53" s="21">
        <v>19493</v>
      </c>
      <c r="AQ53" s="21">
        <v>19883</v>
      </c>
      <c r="AR53" s="21">
        <v>23734</v>
      </c>
      <c r="AS53" s="21">
        <v>25982</v>
      </c>
      <c r="AT53" s="21">
        <v>25030</v>
      </c>
      <c r="AU53" s="21">
        <v>23020</v>
      </c>
      <c r="AV53" s="21">
        <v>24584</v>
      </c>
      <c r="AW53" s="21">
        <f>VLOOKUP($A53,'Appendix 1 Data'!$A:$R,15,FALSE)</f>
        <v>26868</v>
      </c>
      <c r="AZ53" s="33"/>
      <c r="BA53" s="25"/>
    </row>
    <row r="54" spans="1:57" ht="19.5" customHeight="1" x14ac:dyDescent="0.25">
      <c r="A54" s="5">
        <v>2220</v>
      </c>
      <c r="B54" s="5" t="s">
        <v>241</v>
      </c>
      <c r="C54" s="30">
        <v>19126.61</v>
      </c>
      <c r="D54" s="30">
        <v>50280.319999999949</v>
      </c>
      <c r="E54" s="30">
        <v>47596</v>
      </c>
      <c r="F54" s="30">
        <v>46149.84</v>
      </c>
      <c r="G54" s="30">
        <v>50008.99</v>
      </c>
      <c r="H54" s="30">
        <v>58699</v>
      </c>
      <c r="I54" s="30">
        <v>157207</v>
      </c>
      <c r="J54" s="30">
        <v>124441</v>
      </c>
      <c r="K54" s="30">
        <v>95622</v>
      </c>
      <c r="L54" s="30">
        <v>124496.46999999901</v>
      </c>
      <c r="M54" s="30">
        <f>VLOOKUP($A54,'Appendix 1 Data'!$A:$R,5,FALSE)</f>
        <v>174841</v>
      </c>
      <c r="O54" s="31">
        <v>1452.9</v>
      </c>
      <c r="P54" s="31">
        <v>12700</v>
      </c>
      <c r="Q54" s="31">
        <v>0</v>
      </c>
      <c r="R54" s="31">
        <v>1600</v>
      </c>
      <c r="S54" s="31">
        <v>0</v>
      </c>
      <c r="T54" s="31">
        <v>500</v>
      </c>
      <c r="U54" s="31">
        <v>70025</v>
      </c>
      <c r="V54" s="31">
        <v>39000</v>
      </c>
      <c r="W54" s="31">
        <v>18670</v>
      </c>
      <c r="X54" s="31">
        <v>44790</v>
      </c>
      <c r="Y54" s="245">
        <f>VLOOKUP($A54,'Appendix 1 Data'!$A:$R,11,FALSE)</f>
        <v>88913</v>
      </c>
      <c r="AA54" s="32">
        <v>17673.71</v>
      </c>
      <c r="AB54" s="32">
        <v>37580.319999999949</v>
      </c>
      <c r="AC54" s="32">
        <v>47596</v>
      </c>
      <c r="AD54" s="32">
        <v>44549.84</v>
      </c>
      <c r="AE54" s="32">
        <v>50008.99</v>
      </c>
      <c r="AF54" s="32">
        <v>58199</v>
      </c>
      <c r="AG54" s="32">
        <v>87182</v>
      </c>
      <c r="AH54" s="32">
        <v>85441</v>
      </c>
      <c r="AI54" s="32">
        <v>76952</v>
      </c>
      <c r="AJ54" s="32">
        <v>79706.469999999012</v>
      </c>
      <c r="AK54" s="32">
        <f>VLOOKUP($A54,'Appendix 1 Data'!$A:$R,12,FALSE)</f>
        <v>85928</v>
      </c>
      <c r="AM54" s="21">
        <v>38018</v>
      </c>
      <c r="AN54" s="21">
        <v>39498</v>
      </c>
      <c r="AO54" s="21">
        <v>68925</v>
      </c>
      <c r="AP54" s="21">
        <v>72172</v>
      </c>
      <c r="AQ54" s="21">
        <v>74075</v>
      </c>
      <c r="AR54" s="21">
        <v>86429</v>
      </c>
      <c r="AS54" s="21">
        <v>87273</v>
      </c>
      <c r="AT54" s="21">
        <v>87440</v>
      </c>
      <c r="AU54" s="21">
        <v>84375</v>
      </c>
      <c r="AV54" s="21">
        <v>83748</v>
      </c>
      <c r="AW54" s="21">
        <f>VLOOKUP($A54,'Appendix 1 Data'!$A:$R,15,FALSE)</f>
        <v>86146</v>
      </c>
      <c r="AZ54" s="33"/>
      <c r="BA54" s="25"/>
    </row>
    <row r="55" spans="1:57" ht="19.5" customHeight="1" x14ac:dyDescent="0.25">
      <c r="A55" s="5">
        <v>2224</v>
      </c>
      <c r="B55" s="5" t="s">
        <v>242</v>
      </c>
      <c r="C55" s="30">
        <v>50455.37</v>
      </c>
      <c r="D55" s="30">
        <v>51999.19</v>
      </c>
      <c r="E55" s="30">
        <v>20116</v>
      </c>
      <c r="F55" s="30">
        <v>40430.14</v>
      </c>
      <c r="G55" s="30">
        <v>8607.9699999999993</v>
      </c>
      <c r="H55" s="30">
        <v>22388</v>
      </c>
      <c r="I55" s="30">
        <v>17406</v>
      </c>
      <c r="J55" s="30">
        <v>36075</v>
      </c>
      <c r="K55" s="30">
        <v>74707</v>
      </c>
      <c r="L55" s="30">
        <v>52195.879999999932</v>
      </c>
      <c r="M55" s="30">
        <f>VLOOKUP($A55,'Appendix 1 Data'!$A:$R,5,FALSE)</f>
        <v>21963</v>
      </c>
      <c r="O55" s="31">
        <v>27312</v>
      </c>
      <c r="P55" s="31">
        <v>27500</v>
      </c>
      <c r="Q55" s="31">
        <v>0</v>
      </c>
      <c r="R55" s="31">
        <v>15000</v>
      </c>
      <c r="S55" s="31">
        <v>0</v>
      </c>
      <c r="T55" s="31">
        <v>6125</v>
      </c>
      <c r="U55" s="31">
        <v>5000</v>
      </c>
      <c r="V55" s="31">
        <v>2500</v>
      </c>
      <c r="W55" s="31">
        <v>37600</v>
      </c>
      <c r="X55" s="31">
        <v>13689</v>
      </c>
      <c r="Y55" s="245">
        <f>VLOOKUP($A55,'Appendix 1 Data'!$A:$R,11,FALSE)</f>
        <v>4000</v>
      </c>
      <c r="AA55" s="32">
        <v>23143.370000000003</v>
      </c>
      <c r="AB55" s="32">
        <v>24499.190000000002</v>
      </c>
      <c r="AC55" s="32">
        <v>20116</v>
      </c>
      <c r="AD55" s="32">
        <v>25430.14</v>
      </c>
      <c r="AE55" s="32">
        <v>8607.9699999999993</v>
      </c>
      <c r="AF55" s="32">
        <v>16263</v>
      </c>
      <c r="AG55" s="32">
        <v>12406</v>
      </c>
      <c r="AH55" s="32">
        <v>33575</v>
      </c>
      <c r="AI55" s="32">
        <v>37107</v>
      </c>
      <c r="AJ55" s="32">
        <v>38506.879999999932</v>
      </c>
      <c r="AK55" s="32">
        <f>VLOOKUP($A55,'Appendix 1 Data'!$A:$R,12,FALSE)</f>
        <v>17963</v>
      </c>
      <c r="AM55" s="21">
        <v>25000</v>
      </c>
      <c r="AN55" s="21">
        <v>25000</v>
      </c>
      <c r="AO55" s="21">
        <v>26585</v>
      </c>
      <c r="AP55" s="21">
        <v>25950</v>
      </c>
      <c r="AQ55" s="21">
        <v>30250</v>
      </c>
      <c r="AR55" s="21">
        <v>38515</v>
      </c>
      <c r="AS55" s="21">
        <v>39492</v>
      </c>
      <c r="AT55" s="21">
        <v>39861</v>
      </c>
      <c r="AU55" s="21">
        <v>39235</v>
      </c>
      <c r="AV55" s="21">
        <v>38664</v>
      </c>
      <c r="AW55" s="21">
        <f>VLOOKUP($A55,'Appendix 1 Data'!$A:$R,15,FALSE)</f>
        <v>38099</v>
      </c>
      <c r="AZ55" s="33"/>
      <c r="BA55" s="25"/>
    </row>
    <row r="56" spans="1:57" ht="19.5" customHeight="1" x14ac:dyDescent="0.25">
      <c r="A56" s="5">
        <v>2227</v>
      </c>
      <c r="B56" s="5" t="s">
        <v>243</v>
      </c>
      <c r="C56" s="30">
        <v>12365.44</v>
      </c>
      <c r="D56" s="30">
        <v>19525.13</v>
      </c>
      <c r="E56" s="30">
        <v>26022</v>
      </c>
      <c r="F56" s="30">
        <v>53272.33</v>
      </c>
      <c r="G56" s="30">
        <v>39527.26</v>
      </c>
      <c r="H56" s="30">
        <v>40151</v>
      </c>
      <c r="I56" s="30">
        <v>58452</v>
      </c>
      <c r="J56" s="30">
        <v>16443</v>
      </c>
      <c r="K56" s="30">
        <v>28049</v>
      </c>
      <c r="L56" s="30">
        <v>28384.880000000216</v>
      </c>
      <c r="M56" s="30">
        <f>VLOOKUP($A56,'Appendix 1 Data'!$A:$R,5,FALSE)</f>
        <v>29070</v>
      </c>
      <c r="O56" s="31">
        <v>1600</v>
      </c>
      <c r="P56" s="31">
        <v>0</v>
      </c>
      <c r="Q56" s="31">
        <v>8600</v>
      </c>
      <c r="R56" s="31">
        <v>36208</v>
      </c>
      <c r="S56" s="31">
        <v>23000</v>
      </c>
      <c r="T56" s="31">
        <v>15895</v>
      </c>
      <c r="U56" s="31">
        <v>38800</v>
      </c>
      <c r="V56" s="31">
        <v>6400</v>
      </c>
      <c r="W56" s="31">
        <v>6000</v>
      </c>
      <c r="X56" s="31">
        <v>6035</v>
      </c>
      <c r="Y56" s="245">
        <f>VLOOKUP($A56,'Appendix 1 Data'!$A:$R,11,FALSE)</f>
        <v>2228</v>
      </c>
      <c r="AA56" s="32">
        <v>10765.44</v>
      </c>
      <c r="AB56" s="32">
        <v>19525.13</v>
      </c>
      <c r="AC56" s="32">
        <v>17422</v>
      </c>
      <c r="AD56" s="32">
        <v>17064.330000000002</v>
      </c>
      <c r="AE56" s="32">
        <v>16527.260000000002</v>
      </c>
      <c r="AF56" s="32">
        <v>24256</v>
      </c>
      <c r="AG56" s="32">
        <v>19652</v>
      </c>
      <c r="AH56" s="32">
        <v>10043</v>
      </c>
      <c r="AI56" s="32">
        <v>22049</v>
      </c>
      <c r="AJ56" s="32">
        <v>22349.880000000216</v>
      </c>
      <c r="AK56" s="32">
        <f>VLOOKUP($A56,'Appendix 1 Data'!$A:$R,12,FALSE)</f>
        <v>26842</v>
      </c>
      <c r="AM56" s="21">
        <v>25000</v>
      </c>
      <c r="AN56" s="21">
        <v>25000</v>
      </c>
      <c r="AO56" s="21">
        <v>18412</v>
      </c>
      <c r="AP56" s="21">
        <v>18252</v>
      </c>
      <c r="AQ56" s="21">
        <v>20432</v>
      </c>
      <c r="AR56" s="21">
        <v>24952</v>
      </c>
      <c r="AS56" s="21">
        <v>23750</v>
      </c>
      <c r="AT56" s="21">
        <v>23709</v>
      </c>
      <c r="AU56" s="21">
        <v>23266</v>
      </c>
      <c r="AV56" s="21">
        <v>25814</v>
      </c>
      <c r="AW56" s="21">
        <f>VLOOKUP($A56,'Appendix 1 Data'!$A:$R,15,FALSE)</f>
        <v>26316</v>
      </c>
      <c r="AZ56" s="45"/>
      <c r="BA56" s="25"/>
    </row>
    <row r="57" spans="1:57" ht="19.5" customHeight="1" x14ac:dyDescent="0.25">
      <c r="A57" s="5">
        <v>2228</v>
      </c>
      <c r="B57" s="5" t="s">
        <v>244</v>
      </c>
      <c r="C57" s="30">
        <v>38126.57</v>
      </c>
      <c r="D57" s="30">
        <v>74824.3</v>
      </c>
      <c r="E57" s="30">
        <v>48690</v>
      </c>
      <c r="F57" s="30">
        <v>67651.38</v>
      </c>
      <c r="G57" s="30">
        <v>29873.23</v>
      </c>
      <c r="H57" s="30">
        <v>57561</v>
      </c>
      <c r="I57" s="30">
        <v>96745</v>
      </c>
      <c r="J57" s="30">
        <v>16827</v>
      </c>
      <c r="K57" s="30">
        <v>102602</v>
      </c>
      <c r="L57" s="30">
        <v>104529.30000000038</v>
      </c>
      <c r="M57" s="30">
        <f>VLOOKUP($A57,'Appendix 1 Data'!$A:$R,5,FALSE)</f>
        <v>68775</v>
      </c>
      <c r="O57" s="31">
        <v>19500</v>
      </c>
      <c r="P57" s="31">
        <v>46700</v>
      </c>
      <c r="Q57" s="31">
        <v>18900</v>
      </c>
      <c r="R57" s="31">
        <v>43500</v>
      </c>
      <c r="S57" s="31">
        <v>600</v>
      </c>
      <c r="T57" s="31">
        <v>10700</v>
      </c>
      <c r="U57" s="31">
        <v>24900</v>
      </c>
      <c r="V57" s="31">
        <v>9800</v>
      </c>
      <c r="W57" s="31">
        <v>62200</v>
      </c>
      <c r="X57" s="31">
        <v>54867</v>
      </c>
      <c r="Y57" s="245">
        <f>VLOOKUP($A57,'Appendix 1 Data'!$A:$R,11,FALSE)</f>
        <v>54867</v>
      </c>
      <c r="AA57" s="32">
        <v>18626.57</v>
      </c>
      <c r="AB57" s="32">
        <v>28124.300000000003</v>
      </c>
      <c r="AC57" s="32">
        <v>29790</v>
      </c>
      <c r="AD57" s="32">
        <v>24151.380000000005</v>
      </c>
      <c r="AE57" s="32">
        <v>29273.23</v>
      </c>
      <c r="AF57" s="32">
        <v>46861</v>
      </c>
      <c r="AG57" s="32">
        <v>71845</v>
      </c>
      <c r="AH57" s="32">
        <v>7027</v>
      </c>
      <c r="AI57" s="32">
        <v>40402</v>
      </c>
      <c r="AJ57" s="32">
        <v>49662.300000000381</v>
      </c>
      <c r="AK57" s="32">
        <f>VLOOKUP($A57,'Appendix 1 Data'!$A:$R,12,FALSE)</f>
        <v>13908</v>
      </c>
      <c r="AM57" s="21">
        <v>26751</v>
      </c>
      <c r="AN57" s="21">
        <v>29224</v>
      </c>
      <c r="AO57" s="21">
        <v>50220</v>
      </c>
      <c r="AP57" s="21">
        <v>50197</v>
      </c>
      <c r="AQ57" s="21">
        <v>54324</v>
      </c>
      <c r="AR57" s="21">
        <v>64740</v>
      </c>
      <c r="AS57" s="21">
        <v>62160</v>
      </c>
      <c r="AT57" s="21">
        <v>59507</v>
      </c>
      <c r="AU57" s="21">
        <v>65536</v>
      </c>
      <c r="AV57" s="21">
        <v>64719</v>
      </c>
      <c r="AW57" s="21">
        <f>VLOOKUP($A57,'Appendix 1 Data'!$A:$R,15,FALSE)</f>
        <v>66597</v>
      </c>
      <c r="BA57" s="25"/>
    </row>
    <row r="58" spans="1:57" ht="19.5" customHeight="1" x14ac:dyDescent="0.25">
      <c r="A58" s="5">
        <v>2229</v>
      </c>
      <c r="B58" s="5" t="s">
        <v>245</v>
      </c>
      <c r="C58" s="30">
        <v>48205.440000000002</v>
      </c>
      <c r="D58" s="30">
        <v>48339.98</v>
      </c>
      <c r="E58" s="30">
        <v>33890</v>
      </c>
      <c r="F58" s="30">
        <v>8845.3400000000256</v>
      </c>
      <c r="G58" s="30">
        <v>-3378.33</v>
      </c>
      <c r="H58" s="30">
        <v>14118</v>
      </c>
      <c r="I58" s="30">
        <v>25651</v>
      </c>
      <c r="J58" s="30">
        <v>13198</v>
      </c>
      <c r="K58" s="30">
        <v>3491</v>
      </c>
      <c r="L58" s="30">
        <v>-17514.849999999882</v>
      </c>
      <c r="M58" s="30">
        <f>VLOOKUP($A58,'Appendix 1 Data'!$A:$R,5,FALSE)</f>
        <v>-7731</v>
      </c>
      <c r="O58" s="31">
        <v>32800</v>
      </c>
      <c r="P58" s="31">
        <v>25300</v>
      </c>
      <c r="Q58" s="31">
        <v>14000</v>
      </c>
      <c r="R58" s="31">
        <v>244</v>
      </c>
      <c r="S58" s="31">
        <v>0</v>
      </c>
      <c r="T58" s="31">
        <v>0</v>
      </c>
      <c r="U58" s="31">
        <v>0</v>
      </c>
      <c r="V58" s="31">
        <v>0</v>
      </c>
      <c r="W58" s="31">
        <v>8880</v>
      </c>
      <c r="X58" s="31">
        <v>4583</v>
      </c>
      <c r="Y58" s="245">
        <f>VLOOKUP($A58,'Appendix 1 Data'!$A:$R,11,FALSE)</f>
        <v>11649</v>
      </c>
      <c r="AA58" s="32">
        <v>15405.440000000002</v>
      </c>
      <c r="AB58" s="32">
        <v>23039.980000000003</v>
      </c>
      <c r="AC58" s="32">
        <v>19890</v>
      </c>
      <c r="AD58" s="32">
        <v>8601.3400000000256</v>
      </c>
      <c r="AE58" s="32">
        <v>-3378.33</v>
      </c>
      <c r="AF58" s="32">
        <v>14118</v>
      </c>
      <c r="AG58" s="32">
        <v>25651</v>
      </c>
      <c r="AH58" s="32">
        <v>13198</v>
      </c>
      <c r="AI58" s="32">
        <v>-5389</v>
      </c>
      <c r="AJ58" s="32">
        <v>-22097.849999999882</v>
      </c>
      <c r="AK58" s="32">
        <f>VLOOKUP($A58,'Appendix 1 Data'!$A:$R,12,FALSE)</f>
        <v>-19380</v>
      </c>
      <c r="AM58" s="21">
        <v>25000</v>
      </c>
      <c r="AN58" s="21">
        <v>25000</v>
      </c>
      <c r="AO58" s="21">
        <v>29321</v>
      </c>
      <c r="AP58" s="21">
        <v>32239</v>
      </c>
      <c r="AQ58" s="21">
        <v>34952</v>
      </c>
      <c r="AR58" s="21">
        <v>39189</v>
      </c>
      <c r="AS58" s="21">
        <v>39231</v>
      </c>
      <c r="AT58" s="21">
        <v>39136</v>
      </c>
      <c r="AU58" s="21">
        <v>42056</v>
      </c>
      <c r="AV58" s="21">
        <v>44464</v>
      </c>
      <c r="AW58" s="21">
        <f>VLOOKUP($A58,'Appendix 1 Data'!$A:$R,15,FALSE)</f>
        <v>42691</v>
      </c>
      <c r="AZ58" s="34"/>
      <c r="BA58" s="25"/>
      <c r="BE58" s="35"/>
    </row>
    <row r="59" spans="1:57" ht="19.5" customHeight="1" x14ac:dyDescent="0.25">
      <c r="A59" s="5">
        <v>2232</v>
      </c>
      <c r="B59" s="5" t="s">
        <v>246</v>
      </c>
      <c r="C59" s="30">
        <v>25996.28</v>
      </c>
      <c r="D59" s="30">
        <v>44025.440000000002</v>
      </c>
      <c r="E59" s="30">
        <v>54247</v>
      </c>
      <c r="F59" s="30">
        <v>82481.09</v>
      </c>
      <c r="G59" s="30">
        <v>67648.98</v>
      </c>
      <c r="H59" s="30">
        <v>78128</v>
      </c>
      <c r="I59" s="30">
        <v>49899</v>
      </c>
      <c r="J59" s="30">
        <v>41130</v>
      </c>
      <c r="K59" s="30">
        <v>60207</v>
      </c>
      <c r="L59" s="30">
        <v>30323.369999999959</v>
      </c>
      <c r="M59" s="30">
        <f>VLOOKUP($A59,'Appendix 1 Data'!$A:$R,5,FALSE)</f>
        <v>4788</v>
      </c>
      <c r="O59" s="31">
        <v>6835</v>
      </c>
      <c r="P59" s="31">
        <v>27000</v>
      </c>
      <c r="Q59" s="31">
        <v>18900</v>
      </c>
      <c r="R59" s="31">
        <v>42700</v>
      </c>
      <c r="S59" s="31">
        <v>29100</v>
      </c>
      <c r="T59" s="31">
        <v>43000</v>
      </c>
      <c r="U59" s="31">
        <v>8364</v>
      </c>
      <c r="V59" s="31">
        <v>2315</v>
      </c>
      <c r="W59" s="31">
        <v>19400</v>
      </c>
      <c r="X59" s="31">
        <v>12578</v>
      </c>
      <c r="Y59" s="245">
        <f>VLOOKUP($A59,'Appendix 1 Data'!$A:$R,11,FALSE)</f>
        <v>0</v>
      </c>
      <c r="AA59" s="32">
        <v>19161.28</v>
      </c>
      <c r="AB59" s="32">
        <v>17025.440000000002</v>
      </c>
      <c r="AC59" s="32">
        <v>35347</v>
      </c>
      <c r="AD59" s="32">
        <v>39781.089999999997</v>
      </c>
      <c r="AE59" s="32">
        <v>38548.979999999996</v>
      </c>
      <c r="AF59" s="32">
        <v>35128</v>
      </c>
      <c r="AG59" s="32">
        <v>41535</v>
      </c>
      <c r="AH59" s="32">
        <v>38815</v>
      </c>
      <c r="AI59" s="32">
        <v>40807</v>
      </c>
      <c r="AJ59" s="32">
        <v>17745.369999999959</v>
      </c>
      <c r="AK59" s="32">
        <f>VLOOKUP($A59,'Appendix 1 Data'!$A:$R,12,FALSE)</f>
        <v>4788</v>
      </c>
      <c r="AM59" s="21">
        <v>25260</v>
      </c>
      <c r="AN59" s="21">
        <v>25000</v>
      </c>
      <c r="AO59" s="21">
        <v>44153</v>
      </c>
      <c r="AP59" s="21">
        <v>42508</v>
      </c>
      <c r="AQ59" s="21">
        <v>39871</v>
      </c>
      <c r="AR59" s="21">
        <v>43711</v>
      </c>
      <c r="AS59" s="21">
        <v>41807</v>
      </c>
      <c r="AT59" s="21">
        <v>41104</v>
      </c>
      <c r="AU59" s="21">
        <v>41287</v>
      </c>
      <c r="AV59" s="21">
        <v>40164</v>
      </c>
      <c r="AW59" s="21">
        <f>VLOOKUP($A59,'Appendix 1 Data'!$A:$R,15,FALSE)</f>
        <v>40710</v>
      </c>
      <c r="AZ59" s="33"/>
      <c r="BA59" s="25"/>
    </row>
    <row r="60" spans="1:57" ht="19.5" customHeight="1" x14ac:dyDescent="0.25">
      <c r="A60" s="5">
        <v>2234</v>
      </c>
      <c r="B60" s="5" t="s">
        <v>247</v>
      </c>
      <c r="C60" s="30">
        <v>36068.379999999997</v>
      </c>
      <c r="D60" s="30">
        <v>45756.81</v>
      </c>
      <c r="E60" s="30">
        <v>31715</v>
      </c>
      <c r="F60" s="30">
        <v>24649.59</v>
      </c>
      <c r="G60" s="30">
        <v>21282.86</v>
      </c>
      <c r="H60" s="30">
        <v>21770</v>
      </c>
      <c r="I60" s="30">
        <v>31209</v>
      </c>
      <c r="J60" s="30">
        <v>36853</v>
      </c>
      <c r="K60" s="30">
        <v>24712</v>
      </c>
      <c r="L60" s="30">
        <v>22713.319999999818</v>
      </c>
      <c r="M60" s="30">
        <f>VLOOKUP($A60,'Appendix 1 Data'!$A:$R,5,FALSE)</f>
        <v>43962</v>
      </c>
      <c r="O60" s="31">
        <v>12500</v>
      </c>
      <c r="P60" s="31">
        <v>23850</v>
      </c>
      <c r="Q60" s="31">
        <v>23300</v>
      </c>
      <c r="R60" s="31">
        <v>13700</v>
      </c>
      <c r="S60" s="31">
        <v>13600</v>
      </c>
      <c r="T60" s="31">
        <v>12215</v>
      </c>
      <c r="U60" s="31">
        <v>13800</v>
      </c>
      <c r="V60" s="31">
        <v>19100</v>
      </c>
      <c r="W60" s="31">
        <v>9100</v>
      </c>
      <c r="X60" s="31">
        <v>8060</v>
      </c>
      <c r="Y60" s="245">
        <f>VLOOKUP($A60,'Appendix 1 Data'!$A:$R,11,FALSE)</f>
        <v>28510</v>
      </c>
      <c r="AA60" s="32">
        <v>23568.379999999997</v>
      </c>
      <c r="AB60" s="32">
        <v>21906.809999999998</v>
      </c>
      <c r="AC60" s="32">
        <v>8415</v>
      </c>
      <c r="AD60" s="32">
        <v>10949.59</v>
      </c>
      <c r="AE60" s="32">
        <v>7682.8600000000006</v>
      </c>
      <c r="AF60" s="32">
        <v>9555</v>
      </c>
      <c r="AG60" s="32">
        <v>17409</v>
      </c>
      <c r="AH60" s="32">
        <v>17753</v>
      </c>
      <c r="AI60" s="32">
        <v>15612</v>
      </c>
      <c r="AJ60" s="32">
        <v>14653.319999999818</v>
      </c>
      <c r="AK60" s="32">
        <f>VLOOKUP($A60,'Appendix 1 Data'!$A:$R,12,FALSE)</f>
        <v>15452</v>
      </c>
      <c r="AM60" s="21">
        <v>25000</v>
      </c>
      <c r="AN60" s="21">
        <v>25000</v>
      </c>
      <c r="AO60" s="21">
        <v>11474</v>
      </c>
      <c r="AP60" s="21">
        <v>12484</v>
      </c>
      <c r="AQ60" s="21">
        <v>13038</v>
      </c>
      <c r="AR60" s="21">
        <v>17716</v>
      </c>
      <c r="AS60" s="21">
        <v>18239</v>
      </c>
      <c r="AT60" s="21">
        <v>18347</v>
      </c>
      <c r="AU60" s="21">
        <v>17350</v>
      </c>
      <c r="AV60" s="21">
        <v>18423</v>
      </c>
      <c r="AW60" s="21">
        <f>VLOOKUP($A60,'Appendix 1 Data'!$A:$R,15,FALSE)</f>
        <v>15789</v>
      </c>
      <c r="BA60" s="143"/>
    </row>
    <row r="61" spans="1:57" ht="19.5" customHeight="1" x14ac:dyDescent="0.25">
      <c r="A61" s="5">
        <v>2236</v>
      </c>
      <c r="B61" s="5" t="s">
        <v>248</v>
      </c>
      <c r="C61" s="30">
        <v>25112.6</v>
      </c>
      <c r="D61" s="30">
        <v>33217.18</v>
      </c>
      <c r="E61" s="30">
        <v>23773</v>
      </c>
      <c r="F61" s="30">
        <v>14408.81</v>
      </c>
      <c r="G61" s="30">
        <v>17860.189999999999</v>
      </c>
      <c r="H61" s="30">
        <v>14023</v>
      </c>
      <c r="I61" s="30">
        <v>15630</v>
      </c>
      <c r="J61" s="30">
        <v>3720</v>
      </c>
      <c r="K61" s="30">
        <v>-17601</v>
      </c>
      <c r="L61" s="30">
        <v>-24235.230000000043</v>
      </c>
      <c r="M61" s="30">
        <f>VLOOKUP($A61,'Appendix 1 Data'!$A:$R,5,FALSE)</f>
        <v>-134</v>
      </c>
      <c r="O61" s="31">
        <v>2085.52</v>
      </c>
      <c r="P61" s="31">
        <v>6810</v>
      </c>
      <c r="Q61" s="31">
        <v>5540</v>
      </c>
      <c r="R61" s="31">
        <v>6469</v>
      </c>
      <c r="S61" s="31">
        <v>3125</v>
      </c>
      <c r="T61" s="31">
        <v>0</v>
      </c>
      <c r="U61" s="31">
        <v>9851</v>
      </c>
      <c r="V61" s="31">
        <v>23245</v>
      </c>
      <c r="W61" s="31">
        <v>0</v>
      </c>
      <c r="X61" s="31">
        <v>2291</v>
      </c>
      <c r="Y61" s="245">
        <f>VLOOKUP($A61,'Appendix 1 Data'!$A:$R,11,FALSE)</f>
        <v>0</v>
      </c>
      <c r="AA61" s="32">
        <v>23027.079999999998</v>
      </c>
      <c r="AB61" s="32">
        <v>26407.18</v>
      </c>
      <c r="AC61" s="32">
        <v>18233</v>
      </c>
      <c r="AD61" s="32">
        <v>7939.8099999999995</v>
      </c>
      <c r="AE61" s="32">
        <v>14735.189999999999</v>
      </c>
      <c r="AF61" s="32">
        <v>14023</v>
      </c>
      <c r="AG61" s="32">
        <v>5779</v>
      </c>
      <c r="AH61" s="32">
        <v>-19525</v>
      </c>
      <c r="AI61" s="32">
        <v>-17601</v>
      </c>
      <c r="AJ61" s="32">
        <v>-26526.230000000043</v>
      </c>
      <c r="AK61" s="32">
        <f>VLOOKUP($A61,'Appendix 1 Data'!$A:$R,12,FALSE)</f>
        <v>-134</v>
      </c>
      <c r="AM61" s="21">
        <v>25000</v>
      </c>
      <c r="AN61" s="21">
        <v>25000</v>
      </c>
      <c r="AO61" s="21">
        <v>18289</v>
      </c>
      <c r="AP61" s="21">
        <v>20111</v>
      </c>
      <c r="AQ61" s="21">
        <v>19729</v>
      </c>
      <c r="AR61" s="21">
        <v>24396</v>
      </c>
      <c r="AS61" s="21">
        <v>21416</v>
      </c>
      <c r="AT61" s="21">
        <v>21626</v>
      </c>
      <c r="AU61" s="21">
        <v>19597</v>
      </c>
      <c r="AV61" s="21">
        <v>21738</v>
      </c>
      <c r="AW61" s="21">
        <f>VLOOKUP($A61,'Appendix 1 Data'!$A:$R,15,FALSE)</f>
        <v>22298</v>
      </c>
    </row>
    <row r="62" spans="1:57" ht="19.5" customHeight="1" x14ac:dyDescent="0.25">
      <c r="A62" s="5">
        <v>2239</v>
      </c>
      <c r="B62" s="5" t="s">
        <v>249</v>
      </c>
      <c r="C62" s="30">
        <v>-3784.71</v>
      </c>
      <c r="D62" s="30">
        <v>13090.04</v>
      </c>
      <c r="E62" s="30">
        <v>8427</v>
      </c>
      <c r="F62" s="30">
        <v>30114.6</v>
      </c>
      <c r="G62" s="30">
        <v>26508.21</v>
      </c>
      <c r="H62" s="30">
        <v>20353</v>
      </c>
      <c r="I62" s="30">
        <v>39417</v>
      </c>
      <c r="J62" s="30">
        <v>25034</v>
      </c>
      <c r="K62" s="30">
        <v>36978</v>
      </c>
      <c r="L62" s="30">
        <v>28896.380000000237</v>
      </c>
      <c r="M62" s="30">
        <f>VLOOKUP($A62,'Appendix 1 Data'!$A:$R,5,FALSE)</f>
        <v>22457</v>
      </c>
      <c r="O62" s="31">
        <v>0</v>
      </c>
      <c r="P62" s="31">
        <v>5900</v>
      </c>
      <c r="Q62" s="31">
        <v>0</v>
      </c>
      <c r="R62" s="31">
        <v>20415</v>
      </c>
      <c r="S62" s="31">
        <v>10800</v>
      </c>
      <c r="T62" s="31">
        <v>5245</v>
      </c>
      <c r="U62" s="31">
        <v>17900</v>
      </c>
      <c r="V62" s="31">
        <v>1630</v>
      </c>
      <c r="W62" s="31">
        <v>27452</v>
      </c>
      <c r="X62" s="31">
        <v>19665</v>
      </c>
      <c r="Y62" s="245">
        <f>VLOOKUP($A62,'Appendix 1 Data'!$A:$R,11,FALSE)</f>
        <v>22457</v>
      </c>
      <c r="AA62" s="32">
        <v>-3784.71</v>
      </c>
      <c r="AB62" s="32">
        <v>7190.0400000000009</v>
      </c>
      <c r="AC62" s="32">
        <v>8427</v>
      </c>
      <c r="AD62" s="32">
        <v>9699.5999999999985</v>
      </c>
      <c r="AE62" s="32">
        <v>15708.21</v>
      </c>
      <c r="AF62" s="32">
        <v>15108</v>
      </c>
      <c r="AG62" s="32">
        <v>21517</v>
      </c>
      <c r="AH62" s="32">
        <v>23404</v>
      </c>
      <c r="AI62" s="32">
        <v>9526</v>
      </c>
      <c r="AJ62" s="32">
        <v>9231.3800000002375</v>
      </c>
      <c r="AK62" s="32">
        <f>VLOOKUP($A62,'Appendix 1 Data'!$A:$R,12,FALSE)</f>
        <v>0</v>
      </c>
      <c r="AM62" s="21">
        <v>25000</v>
      </c>
      <c r="AN62" s="21">
        <v>25000</v>
      </c>
      <c r="AO62" s="21">
        <v>19947</v>
      </c>
      <c r="AP62" s="21">
        <v>17626</v>
      </c>
      <c r="AQ62" s="21">
        <v>18406</v>
      </c>
      <c r="AR62" s="21">
        <v>24145</v>
      </c>
      <c r="AS62" s="21">
        <v>23816</v>
      </c>
      <c r="AT62" s="21">
        <v>23489</v>
      </c>
      <c r="AU62" s="21">
        <v>25399</v>
      </c>
      <c r="AV62" s="21">
        <v>27215</v>
      </c>
      <c r="AW62" s="21">
        <f>VLOOKUP($A62,'Appendix 1 Data'!$A:$R,15,FALSE)</f>
        <v>27921</v>
      </c>
      <c r="AZ62" s="34"/>
      <c r="BA62" s="35"/>
      <c r="BB62" s="35"/>
      <c r="BC62" s="35"/>
      <c r="BD62" s="35"/>
    </row>
    <row r="63" spans="1:57" ht="19.5" customHeight="1" x14ac:dyDescent="0.25">
      <c r="A63" s="5">
        <v>2243</v>
      </c>
      <c r="B63" s="5" t="s">
        <v>250</v>
      </c>
      <c r="C63" s="30">
        <v>1306.6400000000001</v>
      </c>
      <c r="D63" s="30">
        <v>20108.13</v>
      </c>
      <c r="E63" s="30">
        <v>41723</v>
      </c>
      <c r="F63" s="30">
        <v>21825.68</v>
      </c>
      <c r="G63" s="30">
        <v>28233.09</v>
      </c>
      <c r="H63" s="30">
        <v>27783</v>
      </c>
      <c r="I63" s="30">
        <v>12217</v>
      </c>
      <c r="J63" s="30">
        <v>-4885</v>
      </c>
      <c r="K63" s="30">
        <v>22295</v>
      </c>
      <c r="L63" s="30">
        <v>40936.069999999832</v>
      </c>
      <c r="M63" s="30">
        <f>VLOOKUP($A63,'Appendix 1 Data'!$A:$R,5,FALSE)</f>
        <v>-5344</v>
      </c>
      <c r="O63" s="31">
        <v>0</v>
      </c>
      <c r="P63" s="31">
        <v>0</v>
      </c>
      <c r="Q63" s="31">
        <v>31500</v>
      </c>
      <c r="R63" s="31">
        <v>15000</v>
      </c>
      <c r="S63" s="31">
        <v>6000</v>
      </c>
      <c r="T63" s="31">
        <v>0</v>
      </c>
      <c r="U63" s="31">
        <v>0</v>
      </c>
      <c r="V63" s="31">
        <v>0</v>
      </c>
      <c r="W63" s="31">
        <v>11362</v>
      </c>
      <c r="X63" s="31">
        <v>19465</v>
      </c>
      <c r="Y63" s="245">
        <f>VLOOKUP($A63,'Appendix 1 Data'!$A:$R,11,FALSE)</f>
        <v>9465</v>
      </c>
      <c r="AA63" s="32">
        <v>1306.6400000000001</v>
      </c>
      <c r="AB63" s="32">
        <v>20108.13</v>
      </c>
      <c r="AC63" s="32">
        <v>10223</v>
      </c>
      <c r="AD63" s="32">
        <v>6825.68</v>
      </c>
      <c r="AE63" s="32">
        <v>22233.09</v>
      </c>
      <c r="AF63" s="32">
        <v>27783</v>
      </c>
      <c r="AG63" s="32">
        <v>12217</v>
      </c>
      <c r="AH63" s="32">
        <v>-4885</v>
      </c>
      <c r="AI63" s="32">
        <v>10933</v>
      </c>
      <c r="AJ63" s="32">
        <v>21471.069999999832</v>
      </c>
      <c r="AK63" s="32">
        <f>VLOOKUP($A63,'Appendix 1 Data'!$A:$R,12,FALSE)</f>
        <v>-14809</v>
      </c>
      <c r="AM63" s="21">
        <v>25000</v>
      </c>
      <c r="AN63" s="21">
        <v>25000</v>
      </c>
      <c r="AO63" s="21">
        <v>26784</v>
      </c>
      <c r="AP63" s="21">
        <v>28563</v>
      </c>
      <c r="AQ63" s="21">
        <v>28991</v>
      </c>
      <c r="AR63" s="21">
        <v>35858</v>
      </c>
      <c r="AS63" s="21">
        <v>34122</v>
      </c>
      <c r="AT63" s="21">
        <v>34540</v>
      </c>
      <c r="AU63" s="21">
        <v>35095</v>
      </c>
      <c r="AV63" s="21">
        <v>37242</v>
      </c>
      <c r="AW63" s="21">
        <f>VLOOKUP($A63,'Appendix 1 Data'!$A:$R,15,FALSE)</f>
        <v>38477</v>
      </c>
      <c r="AZ63" s="33"/>
    </row>
    <row r="64" spans="1:57" ht="19.5" customHeight="1" x14ac:dyDescent="0.25">
      <c r="A64" s="5">
        <v>3923</v>
      </c>
      <c r="B64" s="5" t="s">
        <v>311</v>
      </c>
      <c r="C64" s="30">
        <v>42884.97</v>
      </c>
      <c r="D64" s="30">
        <v>38938.79</v>
      </c>
      <c r="E64" s="30">
        <v>44387</v>
      </c>
      <c r="F64" s="30">
        <v>12237.42</v>
      </c>
      <c r="G64" s="30">
        <v>17095.86</v>
      </c>
      <c r="H64" s="30">
        <v>15335</v>
      </c>
      <c r="I64" s="30">
        <v>15470</v>
      </c>
      <c r="J64" s="30">
        <v>-9845</v>
      </c>
      <c r="K64" s="30">
        <v>-189</v>
      </c>
      <c r="L64" s="30">
        <v>3615.5899999999301</v>
      </c>
      <c r="M64" s="30">
        <f>VLOOKUP($A64,'Appendix 1 Data'!$A:$R,5,FALSE)</f>
        <v>-6796</v>
      </c>
      <c r="O64" s="31">
        <v>18200</v>
      </c>
      <c r="P64" s="31">
        <v>16328</v>
      </c>
      <c r="Q64" s="31">
        <v>21900</v>
      </c>
      <c r="R64" s="31">
        <v>1300</v>
      </c>
      <c r="S64" s="31">
        <v>5800</v>
      </c>
      <c r="T64" s="31">
        <v>13604</v>
      </c>
      <c r="U64" s="31">
        <v>13600</v>
      </c>
      <c r="V64" s="31">
        <v>0</v>
      </c>
      <c r="W64" s="31">
        <v>12507</v>
      </c>
      <c r="X64" s="31">
        <v>13000</v>
      </c>
      <c r="Y64" s="245">
        <f>VLOOKUP($A64,'Appendix 1 Data'!$A:$R,11,FALSE)</f>
        <v>0</v>
      </c>
      <c r="AA64" s="32">
        <v>24684.97</v>
      </c>
      <c r="AB64" s="32">
        <v>22610.79</v>
      </c>
      <c r="AC64" s="32">
        <v>22487</v>
      </c>
      <c r="AD64" s="32">
        <v>10937.42</v>
      </c>
      <c r="AE64" s="32">
        <v>11295.86</v>
      </c>
      <c r="AF64" s="32">
        <v>1731</v>
      </c>
      <c r="AG64" s="32">
        <v>1870</v>
      </c>
      <c r="AH64" s="32">
        <v>-9845</v>
      </c>
      <c r="AI64" s="32">
        <v>-12696</v>
      </c>
      <c r="AJ64" s="32">
        <v>-9384.410000000069</v>
      </c>
      <c r="AK64" s="32">
        <f>VLOOKUP($A64,'Appendix 1 Data'!$A:$R,12,FALSE)</f>
        <v>-6796</v>
      </c>
      <c r="AM64" s="21">
        <v>25000</v>
      </c>
      <c r="AN64" s="21">
        <v>25000</v>
      </c>
      <c r="AO64" s="21">
        <v>25264</v>
      </c>
      <c r="AP64" s="21">
        <v>26621</v>
      </c>
      <c r="AQ64" s="21">
        <v>27879</v>
      </c>
      <c r="AR64" s="21">
        <v>34128</v>
      </c>
      <c r="AS64" s="21">
        <v>32116</v>
      </c>
      <c r="AT64" s="21">
        <v>32377</v>
      </c>
      <c r="AU64" s="21">
        <v>34680</v>
      </c>
      <c r="AV64" s="21">
        <v>39312</v>
      </c>
      <c r="AW64" s="21">
        <f>VLOOKUP($A64,'Appendix 1 Data'!$A:$R,15,FALSE)</f>
        <v>39566</v>
      </c>
      <c r="AZ64" s="33"/>
      <c r="BA64" s="25"/>
    </row>
    <row r="65" spans="1:57" ht="19.5" customHeight="1" x14ac:dyDescent="0.25">
      <c r="A65" s="5">
        <v>2246</v>
      </c>
      <c r="B65" s="5" t="s">
        <v>251</v>
      </c>
      <c r="C65" s="30">
        <v>50367.26</v>
      </c>
      <c r="D65" s="30">
        <v>37498.81</v>
      </c>
      <c r="E65" s="30">
        <v>22106</v>
      </c>
      <c r="F65" s="30">
        <v>22551.65</v>
      </c>
      <c r="G65" s="30">
        <v>24535.86</v>
      </c>
      <c r="H65" s="30">
        <v>21566</v>
      </c>
      <c r="I65" s="30">
        <v>16768</v>
      </c>
      <c r="J65" s="30">
        <v>3886</v>
      </c>
      <c r="K65" s="30">
        <v>8768</v>
      </c>
      <c r="L65" s="30">
        <v>5639.1999999998588</v>
      </c>
      <c r="M65" s="30">
        <f>VLOOKUP($A65,'Appendix 1 Data'!$A:$R,5,FALSE)</f>
        <v>28490</v>
      </c>
      <c r="O65" s="31">
        <v>33162</v>
      </c>
      <c r="P65" s="31">
        <v>16878</v>
      </c>
      <c r="Q65" s="31">
        <v>7500</v>
      </c>
      <c r="R65" s="31">
        <v>14872</v>
      </c>
      <c r="S65" s="31">
        <v>22400</v>
      </c>
      <c r="T65" s="31">
        <v>21148</v>
      </c>
      <c r="U65" s="31">
        <v>10500</v>
      </c>
      <c r="V65" s="31">
        <v>3886</v>
      </c>
      <c r="W65" s="31">
        <v>8844</v>
      </c>
      <c r="X65" s="31">
        <v>5639</v>
      </c>
      <c r="Y65" s="245">
        <f>VLOOKUP($A65,'Appendix 1 Data'!$A:$R,11,FALSE)</f>
        <v>22000</v>
      </c>
      <c r="AA65" s="32">
        <v>17205.260000000002</v>
      </c>
      <c r="AB65" s="32">
        <v>20620.809999999998</v>
      </c>
      <c r="AC65" s="32">
        <v>14606</v>
      </c>
      <c r="AD65" s="32">
        <v>7679.6500000000015</v>
      </c>
      <c r="AE65" s="32">
        <v>2135.8600000000006</v>
      </c>
      <c r="AF65" s="32">
        <v>418</v>
      </c>
      <c r="AG65" s="32">
        <v>6268</v>
      </c>
      <c r="AH65" s="32">
        <v>0</v>
      </c>
      <c r="AI65" s="32">
        <v>-76</v>
      </c>
      <c r="AJ65" s="32">
        <v>0.19999999985884642</v>
      </c>
      <c r="AK65" s="32">
        <f>VLOOKUP($A65,'Appendix 1 Data'!$A:$R,12,FALSE)</f>
        <v>6490</v>
      </c>
      <c r="AM65" s="21">
        <v>25000</v>
      </c>
      <c r="AN65" s="21">
        <v>25000</v>
      </c>
      <c r="AO65" s="21">
        <v>12093</v>
      </c>
      <c r="AP65" s="21">
        <v>11694</v>
      </c>
      <c r="AQ65" s="21">
        <v>12545</v>
      </c>
      <c r="AR65" s="21">
        <v>16045</v>
      </c>
      <c r="AS65" s="21">
        <v>15940</v>
      </c>
      <c r="AT65" s="21">
        <v>15970</v>
      </c>
      <c r="AU65" s="21">
        <v>16899</v>
      </c>
      <c r="AV65" s="21">
        <v>19981</v>
      </c>
      <c r="AW65" s="21">
        <f>VLOOKUP($A65,'Appendix 1 Data'!$A:$R,15,FALSE)</f>
        <v>19354</v>
      </c>
      <c r="AZ65" s="33"/>
      <c r="BA65" s="25"/>
    </row>
    <row r="66" spans="1:57" ht="19.5" customHeight="1" x14ac:dyDescent="0.25">
      <c r="A66" s="5">
        <v>2254</v>
      </c>
      <c r="B66" s="5" t="s">
        <v>252</v>
      </c>
      <c r="C66" s="30">
        <v>32784.07</v>
      </c>
      <c r="D66" s="30">
        <v>33297.33</v>
      </c>
      <c r="E66" s="30">
        <v>15830</v>
      </c>
      <c r="F66" s="30">
        <v>14459.17</v>
      </c>
      <c r="G66" s="30">
        <v>15850.77</v>
      </c>
      <c r="H66" s="30">
        <v>22907</v>
      </c>
      <c r="I66" s="30">
        <v>11172</v>
      </c>
      <c r="J66" s="30">
        <v>8534</v>
      </c>
      <c r="K66" s="30">
        <v>12455</v>
      </c>
      <c r="L66" s="30">
        <v>39598.499999999956</v>
      </c>
      <c r="M66" s="30">
        <f>VLOOKUP($A66,'Appendix 1 Data'!$A:$R,5,FALSE)</f>
        <v>25568</v>
      </c>
      <c r="O66" s="31">
        <v>6500</v>
      </c>
      <c r="P66" s="31">
        <v>10400</v>
      </c>
      <c r="Q66" s="31">
        <v>6300</v>
      </c>
      <c r="R66" s="31">
        <v>1600</v>
      </c>
      <c r="S66" s="31">
        <v>4341</v>
      </c>
      <c r="T66" s="31">
        <v>11300</v>
      </c>
      <c r="U66" s="31">
        <v>0</v>
      </c>
      <c r="V66" s="31">
        <v>200</v>
      </c>
      <c r="W66" s="31">
        <v>0</v>
      </c>
      <c r="X66" s="31">
        <v>26657</v>
      </c>
      <c r="Y66" s="245">
        <f>VLOOKUP($A66,'Appendix 1 Data'!$A:$R,11,FALSE)</f>
        <v>9314</v>
      </c>
      <c r="AA66" s="32">
        <v>26284.07</v>
      </c>
      <c r="AB66" s="32">
        <v>22897.33</v>
      </c>
      <c r="AC66" s="32">
        <v>9530</v>
      </c>
      <c r="AD66" s="32">
        <v>12859.17</v>
      </c>
      <c r="AE66" s="32">
        <v>11509.77</v>
      </c>
      <c r="AF66" s="32">
        <v>11607</v>
      </c>
      <c r="AG66" s="32">
        <v>11172</v>
      </c>
      <c r="AH66" s="32">
        <v>8334</v>
      </c>
      <c r="AI66" s="32">
        <v>12455</v>
      </c>
      <c r="AJ66" s="32">
        <v>12941.499999999956</v>
      </c>
      <c r="AK66" s="32">
        <f>VLOOKUP($A66,'Appendix 1 Data'!$A:$R,12,FALSE)</f>
        <v>16254</v>
      </c>
      <c r="AM66" s="21">
        <v>25000</v>
      </c>
      <c r="AN66" s="21">
        <v>25000</v>
      </c>
      <c r="AO66" s="21">
        <v>10000</v>
      </c>
      <c r="AP66" s="21">
        <v>10660</v>
      </c>
      <c r="AQ66" s="21">
        <v>11510</v>
      </c>
      <c r="AR66" s="21">
        <v>14296</v>
      </c>
      <c r="AS66" s="21">
        <v>14424</v>
      </c>
      <c r="AT66" s="21">
        <v>14205</v>
      </c>
      <c r="AU66" s="21">
        <v>15710</v>
      </c>
      <c r="AV66" s="21">
        <v>15003</v>
      </c>
      <c r="AW66" s="21">
        <f>VLOOKUP($A66,'Appendix 1 Data'!$A:$R,15,FALSE)</f>
        <v>16401</v>
      </c>
      <c r="AZ66" s="33"/>
      <c r="BA66" s="25"/>
    </row>
    <row r="67" spans="1:57" ht="19.5" customHeight="1" x14ac:dyDescent="0.25">
      <c r="A67" s="5">
        <v>2268</v>
      </c>
      <c r="B67" s="5" t="s">
        <v>253</v>
      </c>
      <c r="C67" s="30">
        <v>46464.43</v>
      </c>
      <c r="D67" s="30">
        <v>27227.26</v>
      </c>
      <c r="E67" s="30">
        <v>28257</v>
      </c>
      <c r="F67" s="30">
        <v>32561.65</v>
      </c>
      <c r="G67" s="30">
        <v>56836.52</v>
      </c>
      <c r="H67" s="30">
        <v>68263</v>
      </c>
      <c r="I67" s="30">
        <v>55071</v>
      </c>
      <c r="J67" s="30">
        <v>27335</v>
      </c>
      <c r="K67" s="30">
        <v>30457</v>
      </c>
      <c r="L67" s="30">
        <v>55576.970000000016</v>
      </c>
      <c r="M67" s="30">
        <f>VLOOKUP($A67,'Appendix 1 Data'!$A:$R,5,FALSE)</f>
        <v>56244</v>
      </c>
      <c r="O67" s="31">
        <v>22000</v>
      </c>
      <c r="P67" s="31">
        <v>7700</v>
      </c>
      <c r="Q67" s="31">
        <v>23750</v>
      </c>
      <c r="R67" s="31">
        <v>25021</v>
      </c>
      <c r="S67" s="31">
        <v>17616</v>
      </c>
      <c r="T67" s="31">
        <v>22600</v>
      </c>
      <c r="U67" s="31">
        <v>8400</v>
      </c>
      <c r="V67" s="31">
        <v>0</v>
      </c>
      <c r="W67" s="31">
        <v>5352</v>
      </c>
      <c r="X67" s="31">
        <v>18859</v>
      </c>
      <c r="Y67" s="245">
        <f>VLOOKUP($A67,'Appendix 1 Data'!$A:$R,11,FALSE)</f>
        <v>31265</v>
      </c>
      <c r="AA67" s="32">
        <v>24464.43</v>
      </c>
      <c r="AB67" s="32">
        <v>19527.259999999998</v>
      </c>
      <c r="AC67" s="32">
        <v>4507</v>
      </c>
      <c r="AD67" s="32">
        <v>7540.6500000000015</v>
      </c>
      <c r="AE67" s="32">
        <v>39220.519999999997</v>
      </c>
      <c r="AF67" s="32">
        <v>45663</v>
      </c>
      <c r="AG67" s="32">
        <v>46671</v>
      </c>
      <c r="AH67" s="32">
        <v>27335</v>
      </c>
      <c r="AI67" s="32">
        <v>25105</v>
      </c>
      <c r="AJ67" s="32">
        <v>36717.970000000016</v>
      </c>
      <c r="AK67" s="32">
        <f>VLOOKUP($A67,'Appendix 1 Data'!$A:$R,12,FALSE)</f>
        <v>24979</v>
      </c>
      <c r="AM67" s="21">
        <v>25569</v>
      </c>
      <c r="AN67" s="21">
        <v>26200</v>
      </c>
      <c r="AO67" s="21">
        <v>39736</v>
      </c>
      <c r="AP67" s="21">
        <v>39430</v>
      </c>
      <c r="AQ67" s="21">
        <v>40158</v>
      </c>
      <c r="AR67" s="21">
        <v>45693</v>
      </c>
      <c r="AS67" s="21">
        <v>46915</v>
      </c>
      <c r="AT67" s="21">
        <v>47517</v>
      </c>
      <c r="AU67" s="21">
        <v>47397</v>
      </c>
      <c r="AV67" s="21">
        <v>50273</v>
      </c>
      <c r="AW67" s="21">
        <f>VLOOKUP($A67,'Appendix 1 Data'!$A:$R,15,FALSE)</f>
        <v>48870</v>
      </c>
      <c r="AZ67" s="45"/>
      <c r="BA67" s="25"/>
    </row>
    <row r="68" spans="1:57" ht="19.5" customHeight="1" x14ac:dyDescent="0.25">
      <c r="A68" s="5">
        <v>2270</v>
      </c>
      <c r="B68" s="5" t="s">
        <v>254</v>
      </c>
      <c r="C68" s="30">
        <v>2120.5300000000002</v>
      </c>
      <c r="D68" s="30">
        <v>19183.310000000001</v>
      </c>
      <c r="E68" s="30">
        <v>11505</v>
      </c>
      <c r="F68" s="30">
        <v>9543.2199999999993</v>
      </c>
      <c r="G68" s="30">
        <v>6504.64</v>
      </c>
      <c r="H68" s="30">
        <v>18653</v>
      </c>
      <c r="I68" s="30">
        <v>17050</v>
      </c>
      <c r="J68" s="30">
        <v>23756</v>
      </c>
      <c r="K68" s="30">
        <v>12026</v>
      </c>
      <c r="L68" s="30">
        <v>-6652.1299999997445</v>
      </c>
      <c r="M68" s="30">
        <f>VLOOKUP($A68,'Appendix 1 Data'!$A:$R,5,FALSE)</f>
        <v>18120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245">
        <f>VLOOKUP($A68,'Appendix 1 Data'!$A:$R,11,FALSE)</f>
        <v>0</v>
      </c>
      <c r="AA68" s="32">
        <v>2120.5300000000002</v>
      </c>
      <c r="AB68" s="32">
        <v>19183.310000000001</v>
      </c>
      <c r="AC68" s="32">
        <v>11505</v>
      </c>
      <c r="AD68" s="32">
        <v>9543.2199999999993</v>
      </c>
      <c r="AE68" s="32">
        <v>6504.64</v>
      </c>
      <c r="AF68" s="32">
        <v>18653</v>
      </c>
      <c r="AG68" s="32">
        <v>17050</v>
      </c>
      <c r="AH68" s="32">
        <v>23756</v>
      </c>
      <c r="AI68" s="32">
        <v>12026</v>
      </c>
      <c r="AJ68" s="32">
        <v>-6652.1299999997445</v>
      </c>
      <c r="AK68" s="32">
        <f>VLOOKUP($A68,'Appendix 1 Data'!$A:$R,12,FALSE)</f>
        <v>18120</v>
      </c>
      <c r="AM68" s="21">
        <v>25000</v>
      </c>
      <c r="AN68" s="21">
        <v>25000</v>
      </c>
      <c r="AO68" s="21">
        <v>18460</v>
      </c>
      <c r="AP68" s="21">
        <v>20453</v>
      </c>
      <c r="AQ68" s="21">
        <v>21057</v>
      </c>
      <c r="AR68" s="21">
        <v>24720</v>
      </c>
      <c r="AS68" s="21">
        <v>24827</v>
      </c>
      <c r="AT68" s="21">
        <v>24717</v>
      </c>
      <c r="AU68" s="21">
        <v>24508</v>
      </c>
      <c r="AV68" s="21">
        <v>25636</v>
      </c>
      <c r="AW68" s="21">
        <f>VLOOKUP($A68,'Appendix 1 Data'!$A:$R,15,FALSE)</f>
        <v>26017</v>
      </c>
      <c r="BA68" s="25"/>
      <c r="BE68" s="35"/>
    </row>
    <row r="69" spans="1:57" ht="19.5" customHeight="1" x14ac:dyDescent="0.25">
      <c r="A69" s="5">
        <v>2277</v>
      </c>
      <c r="B69" s="5" t="s">
        <v>255</v>
      </c>
      <c r="C69" s="30">
        <v>24902.52</v>
      </c>
      <c r="D69" s="30">
        <v>22531.72</v>
      </c>
      <c r="E69" s="30">
        <v>41522</v>
      </c>
      <c r="F69" s="30">
        <v>34397.31</v>
      </c>
      <c r="G69" s="30">
        <v>16701.189999999999</v>
      </c>
      <c r="H69" s="30">
        <v>27741</v>
      </c>
      <c r="I69" s="30">
        <v>6006</v>
      </c>
      <c r="J69" s="30">
        <v>12967</v>
      </c>
      <c r="K69" s="30">
        <v>69965</v>
      </c>
      <c r="L69" s="30">
        <v>111885.6700000002</v>
      </c>
      <c r="M69" s="30">
        <f>VLOOKUP($A69,'Appendix 1 Data'!$A:$R,5,FALSE)</f>
        <v>33587</v>
      </c>
      <c r="O69" s="31">
        <v>3200</v>
      </c>
      <c r="P69" s="31">
        <v>0</v>
      </c>
      <c r="Q69" s="31">
        <v>27077</v>
      </c>
      <c r="R69" s="31">
        <v>18600</v>
      </c>
      <c r="S69" s="31">
        <v>15000</v>
      </c>
      <c r="T69" s="31">
        <v>20550</v>
      </c>
      <c r="U69" s="31">
        <v>1100</v>
      </c>
      <c r="V69" s="31">
        <v>10200</v>
      </c>
      <c r="W69" s="31">
        <v>34031</v>
      </c>
      <c r="X69" s="31">
        <v>81203</v>
      </c>
      <c r="Y69" s="245">
        <f>VLOOKUP($A69,'Appendix 1 Data'!$A:$R,11,FALSE)</f>
        <v>800</v>
      </c>
      <c r="AA69" s="32">
        <v>21702.52</v>
      </c>
      <c r="AB69" s="32">
        <v>22531.72</v>
      </c>
      <c r="AC69" s="32">
        <v>14445</v>
      </c>
      <c r="AD69" s="32">
        <v>15797.309999999998</v>
      </c>
      <c r="AE69" s="32">
        <v>1701.1899999999987</v>
      </c>
      <c r="AF69" s="32">
        <v>7191</v>
      </c>
      <c r="AG69" s="32">
        <v>4906</v>
      </c>
      <c r="AH69" s="32">
        <v>2767</v>
      </c>
      <c r="AI69" s="32">
        <v>35934</v>
      </c>
      <c r="AJ69" s="32">
        <v>30682.670000000202</v>
      </c>
      <c r="AK69" s="32">
        <f>VLOOKUP($A69,'Appendix 1 Data'!$A:$R,12,FALSE)</f>
        <v>32787</v>
      </c>
      <c r="AM69" s="21">
        <v>25000</v>
      </c>
      <c r="AN69" s="21">
        <v>25000</v>
      </c>
      <c r="AO69" s="21">
        <v>27307</v>
      </c>
      <c r="AP69" s="21">
        <v>26458</v>
      </c>
      <c r="AQ69" s="21">
        <v>27584</v>
      </c>
      <c r="AR69" s="21">
        <v>33353</v>
      </c>
      <c r="AS69" s="21">
        <v>34585</v>
      </c>
      <c r="AT69" s="21">
        <v>34538</v>
      </c>
      <c r="AU69" s="21">
        <v>36981</v>
      </c>
      <c r="AV69" s="21">
        <v>35304</v>
      </c>
      <c r="AW69" s="21">
        <f>VLOOKUP($A69,'Appendix 1 Data'!$A:$R,15,FALSE)</f>
        <v>44399</v>
      </c>
      <c r="AZ69" s="34"/>
      <c r="BA69" s="25"/>
    </row>
    <row r="70" spans="1:57" ht="19.5" customHeight="1" x14ac:dyDescent="0.25">
      <c r="A70" s="5">
        <v>2278</v>
      </c>
      <c r="B70" s="5" t="s">
        <v>256</v>
      </c>
      <c r="C70" s="30">
        <v>45329.279999999999</v>
      </c>
      <c r="D70" s="30">
        <v>22165.26</v>
      </c>
      <c r="E70" s="30">
        <v>25203</v>
      </c>
      <c r="F70" s="30">
        <v>38246.69</v>
      </c>
      <c r="G70" s="30">
        <v>32876.5</v>
      </c>
      <c r="H70" s="30">
        <v>32924</v>
      </c>
      <c r="I70" s="30">
        <v>13663</v>
      </c>
      <c r="J70" s="30">
        <v>-7885</v>
      </c>
      <c r="K70" s="30">
        <v>10592</v>
      </c>
      <c r="L70" s="30">
        <v>-15460.090000000078</v>
      </c>
      <c r="M70" s="30">
        <f>VLOOKUP($A70,'Appendix 1 Data'!$A:$R,5,FALSE)</f>
        <v>-7883</v>
      </c>
      <c r="O70" s="31">
        <v>20300</v>
      </c>
      <c r="P70" s="31">
        <v>0</v>
      </c>
      <c r="Q70" s="31">
        <v>0</v>
      </c>
      <c r="R70" s="31">
        <v>12930</v>
      </c>
      <c r="S70" s="31">
        <v>2525</v>
      </c>
      <c r="T70" s="31">
        <v>0</v>
      </c>
      <c r="U70" s="31">
        <v>0</v>
      </c>
      <c r="V70" s="31">
        <v>400</v>
      </c>
      <c r="W70" s="31">
        <v>0</v>
      </c>
      <c r="X70" s="31">
        <v>6100</v>
      </c>
      <c r="Y70" s="245">
        <f>VLOOKUP($A70,'Appendix 1 Data'!$A:$R,11,FALSE)</f>
        <v>0</v>
      </c>
      <c r="AA70" s="32">
        <v>25029.279999999999</v>
      </c>
      <c r="AB70" s="32">
        <v>22165.26</v>
      </c>
      <c r="AC70" s="32">
        <v>25203</v>
      </c>
      <c r="AD70" s="32">
        <v>25316.690000000002</v>
      </c>
      <c r="AE70" s="32">
        <v>30351.5</v>
      </c>
      <c r="AF70" s="32">
        <v>32924</v>
      </c>
      <c r="AG70" s="32">
        <v>13663</v>
      </c>
      <c r="AH70" s="32">
        <v>-8285</v>
      </c>
      <c r="AI70" s="32">
        <v>10592</v>
      </c>
      <c r="AJ70" s="32">
        <v>-21560.090000000077</v>
      </c>
      <c r="AK70" s="32">
        <f>VLOOKUP($A70,'Appendix 1 Data'!$A:$R,12,FALSE)</f>
        <v>-7883</v>
      </c>
      <c r="AM70" s="21">
        <v>25000</v>
      </c>
      <c r="AN70" s="21">
        <v>25000</v>
      </c>
      <c r="AO70" s="21">
        <v>33371</v>
      </c>
      <c r="AP70" s="21">
        <v>34373</v>
      </c>
      <c r="AQ70" s="21">
        <v>34619</v>
      </c>
      <c r="AR70" s="21">
        <v>39396</v>
      </c>
      <c r="AS70" s="21">
        <v>40938</v>
      </c>
      <c r="AT70" s="21">
        <v>40597</v>
      </c>
      <c r="AU70" s="21">
        <v>41499</v>
      </c>
      <c r="AV70" s="21">
        <v>44242</v>
      </c>
      <c r="AW70" s="21">
        <f>VLOOKUP($A70,'Appendix 1 Data'!$A:$R,15,FALSE)</f>
        <v>44372</v>
      </c>
      <c r="AZ70" s="33"/>
      <c r="BA70" s="25"/>
    </row>
    <row r="71" spans="1:57" ht="19.5" customHeight="1" x14ac:dyDescent="0.25">
      <c r="A71" s="5">
        <v>2281</v>
      </c>
      <c r="B71" s="5" t="s">
        <v>257</v>
      </c>
      <c r="C71" s="30">
        <v>57295.67</v>
      </c>
      <c r="D71" s="30">
        <v>71158.929999999993</v>
      </c>
      <c r="E71" s="30">
        <v>82528</v>
      </c>
      <c r="F71" s="30">
        <v>58293.31</v>
      </c>
      <c r="G71" s="30">
        <v>71782.13</v>
      </c>
      <c r="H71" s="30">
        <v>49445</v>
      </c>
      <c r="I71" s="30">
        <v>72511</v>
      </c>
      <c r="J71" s="30">
        <v>84473</v>
      </c>
      <c r="K71" s="30">
        <v>94027</v>
      </c>
      <c r="L71" s="30">
        <v>78207.590000000113</v>
      </c>
      <c r="M71" s="30">
        <f>VLOOKUP($A71,'Appendix 1 Data'!$A:$R,5,FALSE)</f>
        <v>100579</v>
      </c>
      <c r="O71" s="31">
        <v>53400</v>
      </c>
      <c r="P71" s="31">
        <v>47000</v>
      </c>
      <c r="Q71" s="31">
        <v>58910</v>
      </c>
      <c r="R71" s="31">
        <v>31000</v>
      </c>
      <c r="S71" s="31">
        <v>46250</v>
      </c>
      <c r="T71" s="31">
        <v>19900</v>
      </c>
      <c r="U71" s="31">
        <v>41500</v>
      </c>
      <c r="V71" s="31">
        <v>51200</v>
      </c>
      <c r="W71" s="31">
        <v>60200</v>
      </c>
      <c r="X71" s="31">
        <v>41656</v>
      </c>
      <c r="Y71" s="245">
        <f>VLOOKUP($A71,'Appendix 1 Data'!$A:$R,11,FALSE)</f>
        <v>60053</v>
      </c>
      <c r="AA71" s="32">
        <v>3895.6699999999983</v>
      </c>
      <c r="AB71" s="32">
        <v>24158.929999999993</v>
      </c>
      <c r="AC71" s="32">
        <v>23618</v>
      </c>
      <c r="AD71" s="32">
        <v>27293.309999999998</v>
      </c>
      <c r="AE71" s="32">
        <v>25532.130000000005</v>
      </c>
      <c r="AF71" s="32">
        <v>29545</v>
      </c>
      <c r="AG71" s="32">
        <v>31011</v>
      </c>
      <c r="AH71" s="32">
        <v>33273</v>
      </c>
      <c r="AI71" s="32">
        <v>33827</v>
      </c>
      <c r="AJ71" s="32">
        <v>36551.590000000113</v>
      </c>
      <c r="AK71" s="32">
        <f>VLOOKUP($A71,'Appendix 1 Data'!$A:$R,12,FALSE)</f>
        <v>40526</v>
      </c>
      <c r="AM71" s="21">
        <v>25000</v>
      </c>
      <c r="AN71" s="21">
        <v>25000</v>
      </c>
      <c r="AO71" s="21">
        <v>27828</v>
      </c>
      <c r="AP71" s="21">
        <v>26713</v>
      </c>
      <c r="AQ71" s="21">
        <v>28071</v>
      </c>
      <c r="AR71" s="21">
        <v>34085</v>
      </c>
      <c r="AS71" s="21">
        <v>33977</v>
      </c>
      <c r="AT71" s="21">
        <v>34077</v>
      </c>
      <c r="AU71" s="21">
        <v>34079</v>
      </c>
      <c r="AV71" s="21">
        <v>36647</v>
      </c>
      <c r="AW71" s="21">
        <f>VLOOKUP($A71,'Appendix 1 Data'!$A:$R,15,FALSE)</f>
        <v>41177</v>
      </c>
      <c r="BA71" s="143"/>
    </row>
    <row r="72" spans="1:57" ht="19.5" customHeight="1" x14ac:dyDescent="0.25">
      <c r="A72" s="5">
        <v>2291</v>
      </c>
      <c r="B72" s="5" t="s">
        <v>258</v>
      </c>
      <c r="C72" s="30">
        <v>38919.78</v>
      </c>
      <c r="D72" s="30">
        <v>30003.37</v>
      </c>
      <c r="E72" s="30">
        <v>7424</v>
      </c>
      <c r="F72" s="30">
        <v>-14020.149999999907</v>
      </c>
      <c r="G72" s="30">
        <v>24420.97</v>
      </c>
      <c r="H72" s="30">
        <v>15244</v>
      </c>
      <c r="I72" s="30">
        <v>14244</v>
      </c>
      <c r="J72" s="30">
        <v>56974</v>
      </c>
      <c r="K72" s="30">
        <v>7603</v>
      </c>
      <c r="L72" s="30">
        <v>62336.230000000804</v>
      </c>
      <c r="M72" s="30">
        <f>VLOOKUP($A72,'Appendix 1 Data'!$A:$R,5,FALSE)</f>
        <v>205422</v>
      </c>
      <c r="O72" s="31">
        <v>18000</v>
      </c>
      <c r="P72" s="31">
        <v>0</v>
      </c>
      <c r="Q72" s="31">
        <v>0</v>
      </c>
      <c r="R72" s="31">
        <v>-12936</v>
      </c>
      <c r="S72" s="31">
        <v>13475</v>
      </c>
      <c r="T72" s="31">
        <v>13475</v>
      </c>
      <c r="U72" s="31">
        <v>4905</v>
      </c>
      <c r="V72" s="31">
        <v>25400</v>
      </c>
      <c r="W72" s="31">
        <v>0</v>
      </c>
      <c r="X72" s="31">
        <v>23949</v>
      </c>
      <c r="Y72" s="245">
        <f>VLOOKUP($A72,'Appendix 1 Data'!$A:$R,11,FALSE)</f>
        <v>97833</v>
      </c>
      <c r="AA72" s="32">
        <v>20919.78</v>
      </c>
      <c r="AB72" s="32">
        <v>30003.37</v>
      </c>
      <c r="AC72" s="32">
        <v>7424</v>
      </c>
      <c r="AD72" s="32">
        <v>-1084.1499999999069</v>
      </c>
      <c r="AE72" s="32">
        <v>10945.970000000001</v>
      </c>
      <c r="AF72" s="32">
        <v>1769</v>
      </c>
      <c r="AG72" s="32">
        <v>9339</v>
      </c>
      <c r="AH72" s="32">
        <v>31574</v>
      </c>
      <c r="AI72" s="32">
        <v>7603</v>
      </c>
      <c r="AJ72" s="32">
        <v>38387.230000000804</v>
      </c>
      <c r="AK72" s="32">
        <f>VLOOKUP($A72,'Appendix 1 Data'!$A:$R,12,FALSE)</f>
        <v>107589</v>
      </c>
      <c r="AM72" s="21">
        <v>49514</v>
      </c>
      <c r="AN72" s="21">
        <v>50348</v>
      </c>
      <c r="AO72" s="21">
        <v>84002</v>
      </c>
      <c r="AP72" s="21">
        <v>89111</v>
      </c>
      <c r="AQ72" s="21">
        <v>87873</v>
      </c>
      <c r="AR72" s="21">
        <v>98809</v>
      </c>
      <c r="AS72" s="21">
        <v>97157</v>
      </c>
      <c r="AT72" s="21">
        <v>96923</v>
      </c>
      <c r="AU72" s="21">
        <v>103326</v>
      </c>
      <c r="AV72" s="21">
        <v>152688</v>
      </c>
      <c r="AW72" s="21">
        <f>VLOOKUP($A72,'Appendix 1 Data'!$A:$R,15,FALSE)</f>
        <v>177656</v>
      </c>
    </row>
    <row r="73" spans="1:57" ht="19.5" customHeight="1" x14ac:dyDescent="0.25">
      <c r="A73" s="5">
        <v>2293</v>
      </c>
      <c r="B73" s="5" t="s">
        <v>259</v>
      </c>
      <c r="C73" s="30">
        <v>49596.03</v>
      </c>
      <c r="D73" s="30">
        <v>45953.64</v>
      </c>
      <c r="E73" s="30">
        <v>41817</v>
      </c>
      <c r="F73" s="30">
        <v>15319.4</v>
      </c>
      <c r="G73" s="30">
        <v>30319.32</v>
      </c>
      <c r="H73" s="30">
        <v>50087</v>
      </c>
      <c r="I73" s="30">
        <v>20468</v>
      </c>
      <c r="J73" s="30">
        <v>23619</v>
      </c>
      <c r="K73" s="30">
        <v>33779</v>
      </c>
      <c r="L73" s="30">
        <v>30818.479999999952</v>
      </c>
      <c r="M73" s="30">
        <f>VLOOKUP($A73,'Appendix 1 Data'!$A:$R,5,FALSE)</f>
        <v>27749</v>
      </c>
      <c r="O73" s="31">
        <v>26350</v>
      </c>
      <c r="P73" s="31">
        <v>26300</v>
      </c>
      <c r="Q73" s="31">
        <v>20500</v>
      </c>
      <c r="R73" s="31">
        <v>2350</v>
      </c>
      <c r="S73" s="31">
        <v>10000</v>
      </c>
      <c r="T73" s="31">
        <v>28100</v>
      </c>
      <c r="U73" s="31">
        <v>0</v>
      </c>
      <c r="V73" s="31">
        <v>4805</v>
      </c>
      <c r="W73" s="31">
        <v>11000</v>
      </c>
      <c r="X73" s="31">
        <v>5454</v>
      </c>
      <c r="Y73" s="245">
        <f>VLOOKUP($A73,'Appendix 1 Data'!$A:$R,11,FALSE)</f>
        <v>2634</v>
      </c>
      <c r="AA73" s="32">
        <v>23246.03</v>
      </c>
      <c r="AB73" s="32">
        <v>19653.64</v>
      </c>
      <c r="AC73" s="32">
        <v>21317</v>
      </c>
      <c r="AD73" s="32">
        <v>12969.4</v>
      </c>
      <c r="AE73" s="32">
        <v>20319.32</v>
      </c>
      <c r="AF73" s="32">
        <v>21987</v>
      </c>
      <c r="AG73" s="32">
        <v>20468</v>
      </c>
      <c r="AH73" s="32">
        <v>18814</v>
      </c>
      <c r="AI73" s="32">
        <v>22779</v>
      </c>
      <c r="AJ73" s="32">
        <v>25364.479999999952</v>
      </c>
      <c r="AK73" s="32">
        <f>VLOOKUP($A73,'Appendix 1 Data'!$A:$R,12,FALSE)</f>
        <v>25115</v>
      </c>
      <c r="AM73" s="21">
        <v>25000</v>
      </c>
      <c r="AN73" s="21">
        <v>25000</v>
      </c>
      <c r="AO73" s="21">
        <v>20434</v>
      </c>
      <c r="AP73" s="21">
        <v>22271</v>
      </c>
      <c r="AQ73" s="21">
        <v>21131</v>
      </c>
      <c r="AR73" s="21">
        <v>22415</v>
      </c>
      <c r="AS73" s="21">
        <v>23799</v>
      </c>
      <c r="AT73" s="21">
        <v>23494</v>
      </c>
      <c r="AU73" s="21">
        <v>22875</v>
      </c>
      <c r="AV73" s="21">
        <v>25436</v>
      </c>
      <c r="AW73" s="21">
        <f>VLOOKUP($A73,'Appendix 1 Data'!$A:$R,15,FALSE)</f>
        <v>25115</v>
      </c>
      <c r="AZ73" s="34"/>
      <c r="BA73" s="35"/>
      <c r="BB73" s="35"/>
      <c r="BC73" s="35"/>
      <c r="BD73" s="35"/>
    </row>
    <row r="74" spans="1:57" s="201" customFormat="1" ht="19.5" customHeight="1" x14ac:dyDescent="0.25">
      <c r="A74" s="201">
        <v>2297</v>
      </c>
      <c r="B74" s="201" t="s">
        <v>398</v>
      </c>
      <c r="C74" s="202">
        <v>55204.74</v>
      </c>
      <c r="D74" s="202">
        <v>81972.38</v>
      </c>
      <c r="E74" s="202">
        <v>86793</v>
      </c>
      <c r="F74" s="202">
        <v>102100.43</v>
      </c>
      <c r="G74" s="217">
        <v>80762.89</v>
      </c>
      <c r="H74" s="202">
        <v>0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3"/>
      <c r="O74" s="204">
        <v>28000</v>
      </c>
      <c r="P74" s="204">
        <v>60000</v>
      </c>
      <c r="Q74" s="204">
        <v>28900</v>
      </c>
      <c r="R74" s="204">
        <v>0</v>
      </c>
      <c r="S74" s="204">
        <v>0</v>
      </c>
      <c r="T74" s="204">
        <v>0</v>
      </c>
      <c r="U74" s="204">
        <v>0</v>
      </c>
      <c r="V74" s="204">
        <v>0</v>
      </c>
      <c r="W74" s="204">
        <v>0</v>
      </c>
      <c r="X74" s="204">
        <v>0</v>
      </c>
      <c r="Y74" s="204">
        <v>0</v>
      </c>
      <c r="Z74" s="203"/>
      <c r="AA74" s="205">
        <v>27204.739999999998</v>
      </c>
      <c r="AB74" s="205">
        <v>21972.380000000005</v>
      </c>
      <c r="AC74" s="205">
        <v>57893</v>
      </c>
      <c r="AD74" s="205">
        <v>102100.43</v>
      </c>
      <c r="AE74" s="205">
        <v>80762.89</v>
      </c>
      <c r="AF74" s="205">
        <v>0</v>
      </c>
      <c r="AG74" s="205">
        <v>0</v>
      </c>
      <c r="AH74" s="205">
        <v>0</v>
      </c>
      <c r="AI74" s="205">
        <v>0</v>
      </c>
      <c r="AJ74" s="205">
        <v>0</v>
      </c>
      <c r="AK74" s="205">
        <v>0</v>
      </c>
      <c r="AL74" s="203"/>
      <c r="AM74" s="207">
        <v>29625</v>
      </c>
      <c r="AN74" s="207">
        <v>31894</v>
      </c>
      <c r="AO74" s="207">
        <v>57058</v>
      </c>
      <c r="AP74" s="207">
        <v>23526</v>
      </c>
      <c r="AQ74" s="207">
        <v>10000</v>
      </c>
      <c r="AR74" s="207">
        <v>0</v>
      </c>
      <c r="AS74" s="207">
        <v>0</v>
      </c>
      <c r="AT74" s="207">
        <v>0</v>
      </c>
      <c r="AU74" s="207">
        <v>0</v>
      </c>
      <c r="AV74" s="207">
        <v>0</v>
      </c>
      <c r="AW74" s="207">
        <v>0</v>
      </c>
      <c r="AX74" s="203"/>
      <c r="AY74" s="203"/>
      <c r="AZ74" s="209"/>
    </row>
    <row r="75" spans="1:57" ht="19.5" customHeight="1" x14ac:dyDescent="0.25">
      <c r="A75" s="5">
        <v>2299</v>
      </c>
      <c r="B75" s="5" t="s">
        <v>260</v>
      </c>
      <c r="C75" s="30">
        <v>52958.92</v>
      </c>
      <c r="D75" s="30">
        <v>13633.64</v>
      </c>
      <c r="E75" s="30">
        <v>27419</v>
      </c>
      <c r="F75" s="30">
        <v>39109.53</v>
      </c>
      <c r="G75" s="30">
        <v>71296.98</v>
      </c>
      <c r="H75" s="30">
        <v>73915</v>
      </c>
      <c r="I75" s="30">
        <v>58762</v>
      </c>
      <c r="J75" s="30">
        <v>65381</v>
      </c>
      <c r="K75" s="30">
        <v>29943</v>
      </c>
      <c r="L75" s="30">
        <v>15163.180000000018</v>
      </c>
      <c r="M75" s="30">
        <f>VLOOKUP($A75,'Appendix 1 Data'!$A:$R,5,FALSE)</f>
        <v>-55927</v>
      </c>
      <c r="O75" s="31">
        <v>53351.32</v>
      </c>
      <c r="P75" s="31">
        <v>2300</v>
      </c>
      <c r="Q75" s="31">
        <v>0</v>
      </c>
      <c r="R75" s="31">
        <v>43000</v>
      </c>
      <c r="S75" s="31">
        <v>0</v>
      </c>
      <c r="T75" s="31">
        <v>0</v>
      </c>
      <c r="U75" s="31">
        <v>58468</v>
      </c>
      <c r="V75" s="31">
        <v>65400</v>
      </c>
      <c r="W75" s="31">
        <v>30000</v>
      </c>
      <c r="X75" s="31">
        <v>17963</v>
      </c>
      <c r="Y75" s="245">
        <f>VLOOKUP($A75,'Appendix 1 Data'!$A:$R,11,FALSE)</f>
        <v>0</v>
      </c>
      <c r="AA75" s="32">
        <v>-392.40000000000146</v>
      </c>
      <c r="AB75" s="32">
        <v>11333.64</v>
      </c>
      <c r="AC75" s="32">
        <v>27419</v>
      </c>
      <c r="AD75" s="32">
        <v>-3890.4700000000012</v>
      </c>
      <c r="AE75" s="32">
        <v>71296.98</v>
      </c>
      <c r="AF75" s="32">
        <v>73915</v>
      </c>
      <c r="AG75" s="32">
        <v>294</v>
      </c>
      <c r="AH75" s="32">
        <v>-19</v>
      </c>
      <c r="AI75" s="32">
        <v>-57</v>
      </c>
      <c r="AJ75" s="32">
        <v>-2799.8199999999815</v>
      </c>
      <c r="AK75" s="32">
        <f>VLOOKUP($A75,'Appendix 1 Data'!$A:$R,12,FALSE)</f>
        <v>-55927</v>
      </c>
      <c r="AM75" s="21">
        <v>49093</v>
      </c>
      <c r="AN75" s="21">
        <v>54661</v>
      </c>
      <c r="AO75" s="21">
        <v>90999</v>
      </c>
      <c r="AP75" s="21">
        <v>94418</v>
      </c>
      <c r="AQ75" s="21">
        <v>99488</v>
      </c>
      <c r="AR75" s="21">
        <v>112099</v>
      </c>
      <c r="AS75" s="21">
        <v>111212</v>
      </c>
      <c r="AT75" s="21">
        <v>111008</v>
      </c>
      <c r="AU75" s="21">
        <v>105126</v>
      </c>
      <c r="AV75" s="21">
        <v>112853</v>
      </c>
      <c r="AW75" s="21">
        <f>VLOOKUP($A75,'Appendix 1 Data'!$A:$R,15,FALSE)</f>
        <v>110001</v>
      </c>
      <c r="AZ75" s="33"/>
      <c r="BA75" s="25"/>
    </row>
    <row r="76" spans="1:57" ht="19.5" customHeight="1" x14ac:dyDescent="0.25">
      <c r="A76" s="5">
        <v>2323</v>
      </c>
      <c r="B76" s="5" t="s">
        <v>261</v>
      </c>
      <c r="C76" s="30">
        <v>89632.95</v>
      </c>
      <c r="D76" s="30">
        <v>122015.38</v>
      </c>
      <c r="E76" s="30">
        <v>106638</v>
      </c>
      <c r="F76" s="30">
        <v>89309.5</v>
      </c>
      <c r="G76" s="30">
        <v>113686.12</v>
      </c>
      <c r="H76" s="30">
        <v>45465</v>
      </c>
      <c r="I76" s="30">
        <v>99677</v>
      </c>
      <c r="J76" s="30">
        <v>129492</v>
      </c>
      <c r="K76" s="30">
        <v>96560</v>
      </c>
      <c r="L76" s="30">
        <v>60530.139999999257</v>
      </c>
      <c r="M76" s="30">
        <f>VLOOKUP($A76,'Appendix 1 Data'!$A:$R,5,FALSE)</f>
        <v>63625</v>
      </c>
      <c r="O76" s="31">
        <v>75400</v>
      </c>
      <c r="P76" s="31">
        <v>92700</v>
      </c>
      <c r="Q76" s="31">
        <v>54000</v>
      </c>
      <c r="R76" s="31">
        <v>30515</v>
      </c>
      <c r="S76" s="31">
        <v>53510</v>
      </c>
      <c r="T76" s="31">
        <v>0</v>
      </c>
      <c r="U76" s="31">
        <v>23300</v>
      </c>
      <c r="V76" s="31">
        <v>54018</v>
      </c>
      <c r="W76" s="31">
        <v>33500</v>
      </c>
      <c r="X76" s="31">
        <v>0</v>
      </c>
      <c r="Y76" s="245">
        <f>VLOOKUP($A76,'Appendix 1 Data'!$A:$R,11,FALSE)</f>
        <v>2476</v>
      </c>
      <c r="AA76" s="32">
        <v>14232.949999999997</v>
      </c>
      <c r="AB76" s="32">
        <v>29315.380000000005</v>
      </c>
      <c r="AC76" s="32">
        <v>52638</v>
      </c>
      <c r="AD76" s="32">
        <v>58794.5</v>
      </c>
      <c r="AE76" s="32">
        <v>60176.119999999995</v>
      </c>
      <c r="AF76" s="32">
        <v>45465</v>
      </c>
      <c r="AG76" s="32">
        <v>76377</v>
      </c>
      <c r="AH76" s="32">
        <v>75474</v>
      </c>
      <c r="AI76" s="32">
        <v>63060</v>
      </c>
      <c r="AJ76" s="32">
        <v>60530.139999999257</v>
      </c>
      <c r="AK76" s="32">
        <f>VLOOKUP($A76,'Appendix 1 Data'!$A:$R,12,FALSE)</f>
        <v>61149</v>
      </c>
      <c r="AM76" s="21">
        <v>33432</v>
      </c>
      <c r="AN76" s="21">
        <v>36923</v>
      </c>
      <c r="AO76" s="21">
        <v>59974</v>
      </c>
      <c r="AP76" s="21">
        <v>62370</v>
      </c>
      <c r="AQ76" s="21">
        <v>60720</v>
      </c>
      <c r="AR76" s="21">
        <v>71637</v>
      </c>
      <c r="AS76" s="21">
        <v>76351</v>
      </c>
      <c r="AT76" s="21">
        <v>75474</v>
      </c>
      <c r="AU76" s="21">
        <v>77920</v>
      </c>
      <c r="AV76" s="21">
        <v>94712</v>
      </c>
      <c r="AW76" s="21">
        <f>VLOOKUP($A76,'Appendix 1 Data'!$A:$R,15,FALSE)</f>
        <v>89938</v>
      </c>
      <c r="AZ76" s="33"/>
      <c r="BA76" s="25"/>
    </row>
    <row r="77" spans="1:57" ht="19.5" customHeight="1" x14ac:dyDescent="0.25">
      <c r="A77" s="5">
        <v>2325</v>
      </c>
      <c r="B77" s="5" t="s">
        <v>262</v>
      </c>
      <c r="C77" s="30">
        <v>14769.05</v>
      </c>
      <c r="D77" s="30">
        <v>21167.22</v>
      </c>
      <c r="E77" s="30">
        <v>25441</v>
      </c>
      <c r="F77" s="30">
        <v>22571.9</v>
      </c>
      <c r="G77" s="30">
        <v>22367.37</v>
      </c>
      <c r="H77" s="30">
        <v>25573</v>
      </c>
      <c r="I77" s="30">
        <v>45492</v>
      </c>
      <c r="J77" s="30">
        <v>58565</v>
      </c>
      <c r="K77" s="30">
        <v>63941</v>
      </c>
      <c r="L77" s="30">
        <v>71949.930000000124</v>
      </c>
      <c r="M77" s="30">
        <f>VLOOKUP($A77,'Appendix 1 Data'!$A:$R,5,FALSE)</f>
        <v>89591</v>
      </c>
      <c r="O77" s="31">
        <v>500</v>
      </c>
      <c r="P77" s="31">
        <v>0</v>
      </c>
      <c r="Q77" s="31">
        <v>11666</v>
      </c>
      <c r="R77" s="31">
        <v>0</v>
      </c>
      <c r="S77" s="31">
        <v>0</v>
      </c>
      <c r="T77" s="31">
        <v>0</v>
      </c>
      <c r="U77" s="31">
        <v>21100</v>
      </c>
      <c r="V77" s="31">
        <v>35051</v>
      </c>
      <c r="W77" s="31">
        <v>37947</v>
      </c>
      <c r="X77" s="31">
        <v>57442</v>
      </c>
      <c r="Y77" s="245">
        <f>VLOOKUP($A77,'Appendix 1 Data'!$A:$R,11,FALSE)</f>
        <v>65099</v>
      </c>
      <c r="AA77" s="32">
        <v>14269.05</v>
      </c>
      <c r="AB77" s="32">
        <v>21167.22</v>
      </c>
      <c r="AC77" s="32">
        <v>13775</v>
      </c>
      <c r="AD77" s="32">
        <v>22571.9</v>
      </c>
      <c r="AE77" s="32">
        <v>22367.37</v>
      </c>
      <c r="AF77" s="32">
        <v>25573</v>
      </c>
      <c r="AG77" s="32">
        <v>24392</v>
      </c>
      <c r="AH77" s="32">
        <v>23514</v>
      </c>
      <c r="AI77" s="32">
        <v>25994</v>
      </c>
      <c r="AJ77" s="32">
        <v>14507.930000000124</v>
      </c>
      <c r="AK77" s="32">
        <f>VLOOKUP($A77,'Appendix 1 Data'!$A:$R,12,FALSE)</f>
        <v>24492</v>
      </c>
      <c r="AM77" s="21">
        <v>25000</v>
      </c>
      <c r="AN77" s="21">
        <v>25000</v>
      </c>
      <c r="AO77" s="21">
        <v>24098</v>
      </c>
      <c r="AP77" s="21">
        <v>25389</v>
      </c>
      <c r="AQ77" s="21">
        <v>25871</v>
      </c>
      <c r="AR77" s="21">
        <v>27747</v>
      </c>
      <c r="AS77" s="21">
        <v>26022</v>
      </c>
      <c r="AT77" s="21">
        <v>26021</v>
      </c>
      <c r="AU77" s="21">
        <v>28397</v>
      </c>
      <c r="AV77" s="21">
        <v>30778</v>
      </c>
      <c r="AW77" s="21">
        <f>VLOOKUP($A77,'Appendix 1 Data'!$A:$R,15,FALSE)</f>
        <v>31448</v>
      </c>
      <c r="AZ77" s="33"/>
      <c r="BA77" s="25"/>
    </row>
    <row r="78" spans="1:57" ht="19.5" customHeight="1" x14ac:dyDescent="0.25">
      <c r="A78" s="5">
        <v>2354</v>
      </c>
      <c r="B78" s="5" t="s">
        <v>263</v>
      </c>
      <c r="C78" s="30">
        <v>55529</v>
      </c>
      <c r="D78" s="30">
        <v>61662.78</v>
      </c>
      <c r="E78" s="30">
        <v>70810</v>
      </c>
      <c r="F78" s="30">
        <v>46170.560000000056</v>
      </c>
      <c r="G78" s="30">
        <v>49263.95</v>
      </c>
      <c r="H78" s="30">
        <v>136225</v>
      </c>
      <c r="I78" s="30">
        <v>66178</v>
      </c>
      <c r="J78" s="30">
        <v>-36120</v>
      </c>
      <c r="K78" s="30">
        <v>-62642</v>
      </c>
      <c r="L78" s="30">
        <v>-13105.970000000234</v>
      </c>
      <c r="M78" s="30">
        <f>VLOOKUP($A78,'Appendix 1 Data'!$A:$R,5,FALSE)</f>
        <v>17469</v>
      </c>
      <c r="O78" s="31">
        <v>35700</v>
      </c>
      <c r="P78" s="31">
        <v>24000</v>
      </c>
      <c r="Q78" s="31">
        <v>0</v>
      </c>
      <c r="R78" s="31">
        <v>21400</v>
      </c>
      <c r="S78" s="31">
        <v>26500</v>
      </c>
      <c r="T78" s="31">
        <v>36800</v>
      </c>
      <c r="U78" s="31">
        <v>0</v>
      </c>
      <c r="V78" s="31">
        <v>0</v>
      </c>
      <c r="W78" s="31">
        <v>0</v>
      </c>
      <c r="X78" s="31">
        <v>0</v>
      </c>
      <c r="Y78" s="245">
        <f>VLOOKUP($A78,'Appendix 1 Data'!$A:$R,11,FALSE)</f>
        <v>0</v>
      </c>
      <c r="AA78" s="32">
        <v>19829</v>
      </c>
      <c r="AB78" s="32">
        <v>37662.78</v>
      </c>
      <c r="AC78" s="32">
        <v>70810</v>
      </c>
      <c r="AD78" s="32">
        <v>24770.560000000056</v>
      </c>
      <c r="AE78" s="32">
        <v>22763.949999999997</v>
      </c>
      <c r="AF78" s="32">
        <v>99425</v>
      </c>
      <c r="AG78" s="32">
        <v>66178</v>
      </c>
      <c r="AH78" s="32">
        <v>-36120</v>
      </c>
      <c r="AI78" s="32">
        <v>-62642</v>
      </c>
      <c r="AJ78" s="32">
        <v>-13105.970000000234</v>
      </c>
      <c r="AK78" s="32">
        <f>VLOOKUP($A78,'Appendix 1 Data'!$A:$R,12,FALSE)</f>
        <v>17469</v>
      </c>
      <c r="AM78" s="21">
        <v>66214</v>
      </c>
      <c r="AN78" s="21">
        <v>67536</v>
      </c>
      <c r="AO78" s="21">
        <v>116461</v>
      </c>
      <c r="AP78" s="21">
        <v>123572</v>
      </c>
      <c r="AQ78" s="21">
        <v>122077</v>
      </c>
      <c r="AR78" s="21">
        <v>99450</v>
      </c>
      <c r="AS78" s="21">
        <v>76343</v>
      </c>
      <c r="AT78" s="21">
        <v>74920</v>
      </c>
      <c r="AU78" s="21">
        <v>80912</v>
      </c>
      <c r="AV78" s="21">
        <v>86803</v>
      </c>
      <c r="AW78" s="21">
        <f>VLOOKUP($A78,'Appendix 1 Data'!$A:$R,15,FALSE)</f>
        <v>91579</v>
      </c>
      <c r="AZ78" s="45"/>
      <c r="BA78" s="25"/>
      <c r="BE78" s="35"/>
    </row>
    <row r="79" spans="1:57" ht="19.5" customHeight="1" x14ac:dyDescent="0.25">
      <c r="A79" s="5">
        <v>2360</v>
      </c>
      <c r="B79" s="5" t="s">
        <v>264</v>
      </c>
      <c r="C79" s="30">
        <v>30640.54</v>
      </c>
      <c r="D79" s="30">
        <v>20390.62</v>
      </c>
      <c r="E79" s="30">
        <v>11584</v>
      </c>
      <c r="F79" s="30">
        <v>37915.050000000003</v>
      </c>
      <c r="G79" s="30">
        <v>26298.42</v>
      </c>
      <c r="H79" s="30">
        <v>6709</v>
      </c>
      <c r="I79" s="30">
        <v>18082</v>
      </c>
      <c r="J79" s="30">
        <v>3614</v>
      </c>
      <c r="K79" s="30">
        <v>28526</v>
      </c>
      <c r="L79" s="30">
        <v>38472.559999999889</v>
      </c>
      <c r="M79" s="30">
        <f>VLOOKUP($A79,'Appendix 1 Data'!$A:$R,5,FALSE)</f>
        <v>51636</v>
      </c>
      <c r="O79" s="31">
        <v>65115.35</v>
      </c>
      <c r="P79" s="31">
        <v>7156</v>
      </c>
      <c r="Q79" s="31">
        <v>0</v>
      </c>
      <c r="R79" s="31">
        <v>39000</v>
      </c>
      <c r="S79" s="31">
        <v>11200</v>
      </c>
      <c r="T79" s="31">
        <v>0</v>
      </c>
      <c r="U79" s="31">
        <v>0</v>
      </c>
      <c r="V79" s="31">
        <v>0</v>
      </c>
      <c r="W79" s="31">
        <v>8775</v>
      </c>
      <c r="X79" s="31">
        <v>0</v>
      </c>
      <c r="Y79" s="245">
        <f>VLOOKUP($A79,'Appendix 1 Data'!$A:$R,11,FALSE)</f>
        <v>0</v>
      </c>
      <c r="AA79" s="32">
        <v>-34474.81</v>
      </c>
      <c r="AB79" s="32">
        <v>13234.619999999999</v>
      </c>
      <c r="AC79" s="32">
        <v>11584</v>
      </c>
      <c r="AD79" s="32">
        <v>-1084.9499999999971</v>
      </c>
      <c r="AE79" s="32">
        <v>15098.419999999998</v>
      </c>
      <c r="AF79" s="32">
        <v>6709</v>
      </c>
      <c r="AG79" s="32">
        <v>18082</v>
      </c>
      <c r="AH79" s="32">
        <v>3614</v>
      </c>
      <c r="AI79" s="32">
        <v>19751</v>
      </c>
      <c r="AJ79" s="32">
        <v>38472.559999999889</v>
      </c>
      <c r="AK79" s="32">
        <f>VLOOKUP($A79,'Appendix 1 Data'!$A:$R,12,FALSE)</f>
        <v>51636</v>
      </c>
      <c r="AM79" s="21">
        <v>26776</v>
      </c>
      <c r="AN79" s="21">
        <v>27330</v>
      </c>
      <c r="AO79" s="21">
        <v>46411</v>
      </c>
      <c r="AP79" s="21">
        <v>44731</v>
      </c>
      <c r="AQ79" s="21">
        <v>43258</v>
      </c>
      <c r="AR79" s="21">
        <v>51021</v>
      </c>
      <c r="AS79" s="21">
        <v>51804</v>
      </c>
      <c r="AT79" s="21">
        <v>50162</v>
      </c>
      <c r="AU79" s="21">
        <v>51313</v>
      </c>
      <c r="AV79" s="21">
        <v>52360</v>
      </c>
      <c r="AW79" s="21">
        <f>VLOOKUP($A79,'Appendix 1 Data'!$A:$R,15,FALSE)</f>
        <v>56189</v>
      </c>
      <c r="BA79" s="25"/>
    </row>
    <row r="80" spans="1:57" ht="19.5" customHeight="1" x14ac:dyDescent="0.25">
      <c r="A80" s="5">
        <v>2370</v>
      </c>
      <c r="B80" s="5" t="s">
        <v>265</v>
      </c>
      <c r="C80" s="30">
        <v>3920.6</v>
      </c>
      <c r="D80" s="30">
        <v>9925.6200000000008</v>
      </c>
      <c r="E80" s="30">
        <v>19779</v>
      </c>
      <c r="F80" s="30">
        <v>36379.61</v>
      </c>
      <c r="G80" s="30">
        <v>29815.93</v>
      </c>
      <c r="H80" s="30">
        <v>62031</v>
      </c>
      <c r="I80" s="30">
        <v>4771</v>
      </c>
      <c r="J80" s="30">
        <v>-25339</v>
      </c>
      <c r="K80" s="30">
        <v>34</v>
      </c>
      <c r="L80" s="30">
        <v>36555.109999999506</v>
      </c>
      <c r="M80" s="30">
        <f>VLOOKUP($A80,'Appendix 1 Data'!$A:$R,5,FALSE)</f>
        <v>17384</v>
      </c>
      <c r="O80" s="31">
        <v>0</v>
      </c>
      <c r="P80" s="31">
        <v>0</v>
      </c>
      <c r="Q80" s="31">
        <v>0</v>
      </c>
      <c r="R80" s="31">
        <v>11799</v>
      </c>
      <c r="S80" s="31">
        <v>6000</v>
      </c>
      <c r="T80" s="31">
        <v>46405</v>
      </c>
      <c r="U80" s="31">
        <v>0</v>
      </c>
      <c r="V80" s="31">
        <v>0</v>
      </c>
      <c r="W80" s="31">
        <v>5000</v>
      </c>
      <c r="X80" s="31">
        <v>26572</v>
      </c>
      <c r="Y80" s="245">
        <f>VLOOKUP($A80,'Appendix 1 Data'!$A:$R,11,FALSE)</f>
        <v>3000</v>
      </c>
      <c r="AA80" s="32">
        <v>3920.6</v>
      </c>
      <c r="AB80" s="32">
        <v>9925.6200000000008</v>
      </c>
      <c r="AC80" s="32">
        <v>19779</v>
      </c>
      <c r="AD80" s="32">
        <v>24580.61</v>
      </c>
      <c r="AE80" s="32">
        <v>23815.93</v>
      </c>
      <c r="AF80" s="32">
        <v>15626</v>
      </c>
      <c r="AG80" s="32">
        <v>4771</v>
      </c>
      <c r="AH80" s="32">
        <v>-25339</v>
      </c>
      <c r="AI80" s="32">
        <v>-4966</v>
      </c>
      <c r="AJ80" s="32">
        <v>9983.1099999995058</v>
      </c>
      <c r="AK80" s="32">
        <f>VLOOKUP($A80,'Appendix 1 Data'!$A:$R,12,FALSE)</f>
        <v>14384</v>
      </c>
      <c r="AM80" s="21">
        <v>25000</v>
      </c>
      <c r="AN80" s="21">
        <v>25000</v>
      </c>
      <c r="AO80" s="21">
        <v>23695</v>
      </c>
      <c r="AP80" s="21">
        <v>24581</v>
      </c>
      <c r="AQ80" s="21">
        <v>26127</v>
      </c>
      <c r="AR80" s="21">
        <v>30668</v>
      </c>
      <c r="AS80" s="21">
        <v>31470</v>
      </c>
      <c r="AT80" s="21">
        <v>31068</v>
      </c>
      <c r="AU80" s="21">
        <v>38283</v>
      </c>
      <c r="AV80" s="21">
        <v>43360</v>
      </c>
      <c r="AW80" s="21">
        <f>VLOOKUP($A80,'Appendix 1 Data'!$A:$R,15,FALSE)</f>
        <v>51124</v>
      </c>
      <c r="AZ80" s="34"/>
      <c r="BA80" s="25"/>
    </row>
    <row r="81" spans="1:56" ht="19.5" customHeight="1" x14ac:dyDescent="0.25">
      <c r="A81" s="5">
        <v>2372</v>
      </c>
      <c r="B81" s="5" t="s">
        <v>266</v>
      </c>
      <c r="C81" s="30">
        <v>38799.22</v>
      </c>
      <c r="D81" s="30">
        <v>43779.17</v>
      </c>
      <c r="E81" s="30">
        <v>33989</v>
      </c>
      <c r="F81" s="30">
        <v>25228.04</v>
      </c>
      <c r="G81" s="30">
        <v>14841.6</v>
      </c>
      <c r="H81" s="30">
        <v>6325</v>
      </c>
      <c r="I81" s="30">
        <v>14243</v>
      </c>
      <c r="J81" s="30">
        <v>25765</v>
      </c>
      <c r="K81" s="30">
        <v>23844</v>
      </c>
      <c r="L81" s="30">
        <v>37441.989999999918</v>
      </c>
      <c r="M81" s="30">
        <f>VLOOKUP($A81,'Appendix 1 Data'!$A:$R,5,FALSE)</f>
        <v>41719</v>
      </c>
      <c r="O81" s="31">
        <v>13800</v>
      </c>
      <c r="P81" s="31">
        <v>18800</v>
      </c>
      <c r="Q81" s="31">
        <v>21950</v>
      </c>
      <c r="R81" s="31">
        <v>11140</v>
      </c>
      <c r="S81" s="31">
        <v>700</v>
      </c>
      <c r="T81" s="31">
        <v>1078</v>
      </c>
      <c r="U81" s="31">
        <v>200</v>
      </c>
      <c r="V81" s="31">
        <v>1100</v>
      </c>
      <c r="W81" s="31">
        <v>1300</v>
      </c>
      <c r="X81" s="31">
        <v>11774</v>
      </c>
      <c r="Y81" s="245">
        <f>VLOOKUP($A81,'Appendix 1 Data'!$A:$R,11,FALSE)</f>
        <v>14955</v>
      </c>
      <c r="AA81" s="32">
        <v>24999.22</v>
      </c>
      <c r="AB81" s="32">
        <v>24979.17</v>
      </c>
      <c r="AC81" s="32">
        <v>12039</v>
      </c>
      <c r="AD81" s="32">
        <v>14088.04</v>
      </c>
      <c r="AE81" s="32">
        <v>14141.6</v>
      </c>
      <c r="AF81" s="32">
        <v>5247</v>
      </c>
      <c r="AG81" s="32">
        <v>14043</v>
      </c>
      <c r="AH81" s="32">
        <v>24665</v>
      </c>
      <c r="AI81" s="32">
        <v>22544</v>
      </c>
      <c r="AJ81" s="32">
        <v>25667.989999999918</v>
      </c>
      <c r="AK81" s="32">
        <f>VLOOKUP($A81,'Appendix 1 Data'!$A:$R,12,FALSE)</f>
        <v>26764</v>
      </c>
      <c r="AM81" s="21">
        <v>25000</v>
      </c>
      <c r="AN81" s="21">
        <v>25000</v>
      </c>
      <c r="AO81" s="21">
        <v>14526</v>
      </c>
      <c r="AP81" s="21">
        <v>15361</v>
      </c>
      <c r="AQ81" s="21">
        <v>16395</v>
      </c>
      <c r="AR81" s="21">
        <v>23220</v>
      </c>
      <c r="AS81" s="21">
        <v>27036</v>
      </c>
      <c r="AT81" s="21">
        <v>26803</v>
      </c>
      <c r="AU81" s="21">
        <v>27273</v>
      </c>
      <c r="AV81" s="21">
        <v>28099</v>
      </c>
      <c r="AW81" s="21">
        <f>VLOOKUP($A81,'Appendix 1 Data'!$A:$R,15,FALSE)</f>
        <v>29012</v>
      </c>
      <c r="AZ81" s="33"/>
      <c r="BA81" s="25"/>
    </row>
    <row r="82" spans="1:56" s="201" customFormat="1" ht="19.5" customHeight="1" x14ac:dyDescent="0.25">
      <c r="A82" s="201">
        <v>2376</v>
      </c>
      <c r="B82" s="201" t="s">
        <v>399</v>
      </c>
      <c r="C82" s="202">
        <v>13071.42</v>
      </c>
      <c r="D82" s="202">
        <v>26138.53</v>
      </c>
      <c r="E82" s="202">
        <v>31675</v>
      </c>
      <c r="F82" s="202">
        <v>33959.43</v>
      </c>
      <c r="G82" s="202">
        <v>24162.53</v>
      </c>
      <c r="H82" s="202">
        <v>22930</v>
      </c>
      <c r="I82" s="202">
        <v>9394</v>
      </c>
      <c r="J82" s="217">
        <v>70282</v>
      </c>
      <c r="K82" s="202">
        <v>0</v>
      </c>
      <c r="L82" s="202">
        <v>0</v>
      </c>
      <c r="M82" s="202">
        <v>0</v>
      </c>
      <c r="N82" s="203"/>
      <c r="O82" s="204">
        <v>3800</v>
      </c>
      <c r="P82" s="204">
        <v>1300</v>
      </c>
      <c r="Q82" s="204">
        <v>19268</v>
      </c>
      <c r="R82" s="204">
        <v>23035</v>
      </c>
      <c r="S82" s="204">
        <v>15755</v>
      </c>
      <c r="T82" s="204">
        <v>14000</v>
      </c>
      <c r="U82" s="204">
        <v>0</v>
      </c>
      <c r="V82" s="204">
        <v>0</v>
      </c>
      <c r="W82" s="204">
        <v>0</v>
      </c>
      <c r="X82" s="204">
        <v>0</v>
      </c>
      <c r="Y82" s="204">
        <v>0</v>
      </c>
      <c r="Z82" s="203"/>
      <c r="AA82" s="205">
        <v>9271.42</v>
      </c>
      <c r="AB82" s="205">
        <v>24838.53</v>
      </c>
      <c r="AC82" s="205">
        <v>12407</v>
      </c>
      <c r="AD82" s="205">
        <v>10924.43</v>
      </c>
      <c r="AE82" s="205">
        <v>8407.5299999999988</v>
      </c>
      <c r="AF82" s="205">
        <v>8930</v>
      </c>
      <c r="AG82" s="205">
        <v>9394</v>
      </c>
      <c r="AH82" s="205">
        <v>0</v>
      </c>
      <c r="AI82" s="205">
        <v>0</v>
      </c>
      <c r="AJ82" s="205">
        <v>0</v>
      </c>
      <c r="AK82" s="205">
        <v>0</v>
      </c>
      <c r="AL82" s="203"/>
      <c r="AM82" s="207">
        <v>25000</v>
      </c>
      <c r="AN82" s="207">
        <v>25000</v>
      </c>
      <c r="AO82" s="207">
        <v>12164</v>
      </c>
      <c r="AP82" s="207">
        <v>11233</v>
      </c>
      <c r="AQ82" s="207">
        <v>11412</v>
      </c>
      <c r="AR82" s="207">
        <v>11244</v>
      </c>
      <c r="AS82" s="207">
        <v>10700</v>
      </c>
      <c r="AT82" s="207">
        <v>0</v>
      </c>
      <c r="AU82" s="207">
        <v>0</v>
      </c>
      <c r="AV82" s="207">
        <v>0</v>
      </c>
      <c r="AW82" s="207">
        <v>0</v>
      </c>
      <c r="AX82" s="203"/>
      <c r="AY82" s="203"/>
      <c r="AZ82" s="211"/>
      <c r="BA82" s="210"/>
    </row>
    <row r="83" spans="1:56" s="201" customFormat="1" ht="19.5" customHeight="1" x14ac:dyDescent="0.25">
      <c r="A83" s="201">
        <v>2385</v>
      </c>
      <c r="B83" s="201" t="s">
        <v>400</v>
      </c>
      <c r="C83" s="202">
        <v>11665.23</v>
      </c>
      <c r="D83" s="202">
        <v>27966.439999999944</v>
      </c>
      <c r="E83" s="202">
        <v>17857</v>
      </c>
      <c r="F83" s="202">
        <v>43397.65</v>
      </c>
      <c r="G83" s="217">
        <v>30825.85</v>
      </c>
      <c r="H83" s="202">
        <v>0</v>
      </c>
      <c r="I83" s="202">
        <v>0</v>
      </c>
      <c r="J83" s="202">
        <v>0</v>
      </c>
      <c r="K83" s="202">
        <v>0</v>
      </c>
      <c r="L83" s="202">
        <v>0</v>
      </c>
      <c r="M83" s="202">
        <v>0</v>
      </c>
      <c r="N83" s="203"/>
      <c r="O83" s="204">
        <v>7400</v>
      </c>
      <c r="P83" s="204">
        <v>0</v>
      </c>
      <c r="Q83" s="204">
        <v>0</v>
      </c>
      <c r="R83" s="204">
        <v>0</v>
      </c>
      <c r="S83" s="204">
        <v>0</v>
      </c>
      <c r="T83" s="204">
        <v>0</v>
      </c>
      <c r="U83" s="204">
        <v>0</v>
      </c>
      <c r="V83" s="204">
        <v>0</v>
      </c>
      <c r="W83" s="204">
        <v>0</v>
      </c>
      <c r="X83" s="204">
        <v>0</v>
      </c>
      <c r="Y83" s="204">
        <v>0</v>
      </c>
      <c r="Z83" s="203"/>
      <c r="AA83" s="205">
        <v>4265.2299999999996</v>
      </c>
      <c r="AB83" s="205">
        <v>27966.439999999944</v>
      </c>
      <c r="AC83" s="205">
        <v>17857</v>
      </c>
      <c r="AD83" s="205">
        <v>43397.65</v>
      </c>
      <c r="AE83" s="205">
        <v>30825.85</v>
      </c>
      <c r="AF83" s="205">
        <v>0</v>
      </c>
      <c r="AG83" s="205">
        <v>0</v>
      </c>
      <c r="AH83" s="205">
        <v>0</v>
      </c>
      <c r="AI83" s="205">
        <v>0</v>
      </c>
      <c r="AJ83" s="205">
        <v>0</v>
      </c>
      <c r="AK83" s="205">
        <v>0</v>
      </c>
      <c r="AL83" s="203"/>
      <c r="AM83" s="207">
        <v>28939</v>
      </c>
      <c r="AN83" s="207">
        <v>29523</v>
      </c>
      <c r="AO83" s="207">
        <v>44152</v>
      </c>
      <c r="AP83" s="207">
        <v>19614</v>
      </c>
      <c r="AQ83" s="207">
        <v>10000</v>
      </c>
      <c r="AR83" s="207">
        <v>0</v>
      </c>
      <c r="AS83" s="207">
        <v>0</v>
      </c>
      <c r="AT83" s="207">
        <v>0</v>
      </c>
      <c r="AU83" s="207">
        <v>0</v>
      </c>
      <c r="AV83" s="207">
        <v>0</v>
      </c>
      <c r="AW83" s="207">
        <v>0</v>
      </c>
      <c r="AX83" s="203"/>
      <c r="AY83" s="203"/>
      <c r="AZ83" s="211"/>
    </row>
    <row r="84" spans="1:56" ht="19.5" customHeight="1" x14ac:dyDescent="0.25">
      <c r="A84" s="5">
        <v>2397</v>
      </c>
      <c r="B84" s="5" t="s">
        <v>267</v>
      </c>
      <c r="C84" s="30">
        <v>7643.38</v>
      </c>
      <c r="D84" s="30">
        <v>4021.3299999999581</v>
      </c>
      <c r="E84" s="30">
        <v>141129</v>
      </c>
      <c r="F84" s="30">
        <v>157266.28</v>
      </c>
      <c r="G84" s="30">
        <v>184705.41</v>
      </c>
      <c r="H84" s="30">
        <v>216149</v>
      </c>
      <c r="I84" s="30">
        <v>203159</v>
      </c>
      <c r="J84" s="30">
        <v>198676</v>
      </c>
      <c r="K84" s="30">
        <v>176959</v>
      </c>
      <c r="L84" s="30">
        <v>166363.53999999972</v>
      </c>
      <c r="M84" s="30">
        <f>VLOOKUP($A84,'Appendix 1 Data'!$A:$R,5,FALSE)</f>
        <v>257701</v>
      </c>
      <c r="O84" s="31">
        <v>0</v>
      </c>
      <c r="P84" s="31">
        <v>0</v>
      </c>
      <c r="Q84" s="31">
        <v>110100</v>
      </c>
      <c r="R84" s="31">
        <v>91128</v>
      </c>
      <c r="S84" s="31">
        <v>89904</v>
      </c>
      <c r="T84" s="31">
        <v>116300</v>
      </c>
      <c r="U84" s="31">
        <v>75900</v>
      </c>
      <c r="V84" s="31">
        <v>70200</v>
      </c>
      <c r="W84" s="31">
        <v>103878</v>
      </c>
      <c r="X84" s="31">
        <v>77261</v>
      </c>
      <c r="Y84" s="245">
        <f>VLOOKUP($A84,'Appendix 1 Data'!$A:$R,11,FALSE)</f>
        <v>133283</v>
      </c>
      <c r="AA84" s="32">
        <v>7643.38</v>
      </c>
      <c r="AB84" s="32">
        <v>4021.3299999999581</v>
      </c>
      <c r="AC84" s="32">
        <v>31029</v>
      </c>
      <c r="AD84" s="32">
        <v>66138.28</v>
      </c>
      <c r="AE84" s="32">
        <v>94801.41</v>
      </c>
      <c r="AF84" s="32">
        <v>99849</v>
      </c>
      <c r="AG84" s="32">
        <v>127259</v>
      </c>
      <c r="AH84" s="32">
        <v>128476</v>
      </c>
      <c r="AI84" s="32">
        <v>73081</v>
      </c>
      <c r="AJ84" s="32">
        <v>89102.539999999717</v>
      </c>
      <c r="AK84" s="32">
        <f>VLOOKUP($A84,'Appendix 1 Data'!$A:$R,12,FALSE)</f>
        <v>124418</v>
      </c>
      <c r="AM84" s="21">
        <v>50577</v>
      </c>
      <c r="AN84" s="21">
        <v>52860</v>
      </c>
      <c r="AO84" s="21">
        <v>90884</v>
      </c>
      <c r="AP84" s="21">
        <v>94913</v>
      </c>
      <c r="AQ84" s="21">
        <v>104485</v>
      </c>
      <c r="AR84" s="21">
        <v>128143</v>
      </c>
      <c r="AS84" s="21">
        <v>130358</v>
      </c>
      <c r="AT84" s="21">
        <v>130171</v>
      </c>
      <c r="AU84" s="21">
        <v>128062</v>
      </c>
      <c r="AV84" s="21">
        <v>127583</v>
      </c>
      <c r="AW84" s="21">
        <f>VLOOKUP($A84,'Appendix 1 Data'!$A:$R,15,FALSE)</f>
        <v>131086</v>
      </c>
      <c r="AZ84" s="34"/>
      <c r="BA84" s="35"/>
      <c r="BB84" s="35"/>
      <c r="BC84" s="35"/>
      <c r="BD84" s="35"/>
    </row>
    <row r="85" spans="1:56" s="201" customFormat="1" ht="19.5" customHeight="1" x14ac:dyDescent="0.25">
      <c r="A85" s="201">
        <v>2398</v>
      </c>
      <c r="B85" s="201" t="s">
        <v>401</v>
      </c>
      <c r="C85" s="202">
        <v>117127.87</v>
      </c>
      <c r="D85" s="202">
        <v>59557.96</v>
      </c>
      <c r="E85" s="202">
        <v>128278</v>
      </c>
      <c r="F85" s="202">
        <v>150650.91</v>
      </c>
      <c r="G85" s="202">
        <v>143534.57999999999</v>
      </c>
      <c r="H85" s="202">
        <v>164875</v>
      </c>
      <c r="I85" s="202">
        <v>178326</v>
      </c>
      <c r="J85" s="202">
        <v>163308</v>
      </c>
      <c r="K85" s="217">
        <v>138001</v>
      </c>
      <c r="L85" s="202">
        <v>0</v>
      </c>
      <c r="M85" s="202">
        <v>0</v>
      </c>
      <c r="N85" s="203"/>
      <c r="O85" s="204">
        <v>78100</v>
      </c>
      <c r="P85" s="204">
        <v>12500</v>
      </c>
      <c r="Q85" s="204">
        <v>52984</v>
      </c>
      <c r="R85" s="204">
        <v>47939</v>
      </c>
      <c r="S85" s="204">
        <v>29197</v>
      </c>
      <c r="T85" s="204">
        <v>64783</v>
      </c>
      <c r="U85" s="204">
        <v>40000</v>
      </c>
      <c r="V85" s="204">
        <v>27600</v>
      </c>
      <c r="W85" s="204">
        <v>0</v>
      </c>
      <c r="X85" s="204">
        <v>0</v>
      </c>
      <c r="Y85" s="204">
        <v>0</v>
      </c>
      <c r="Z85" s="203"/>
      <c r="AA85" s="205">
        <v>39027.869999999995</v>
      </c>
      <c r="AB85" s="205">
        <v>47057.96</v>
      </c>
      <c r="AC85" s="205">
        <v>75294</v>
      </c>
      <c r="AD85" s="205">
        <v>102711.91</v>
      </c>
      <c r="AE85" s="205">
        <v>114337.57999999999</v>
      </c>
      <c r="AF85" s="205">
        <v>100092</v>
      </c>
      <c r="AG85" s="205">
        <v>138326</v>
      </c>
      <c r="AH85" s="205">
        <v>135708</v>
      </c>
      <c r="AI85" s="205">
        <v>0</v>
      </c>
      <c r="AJ85" s="205">
        <v>0</v>
      </c>
      <c r="AK85" s="205">
        <v>0</v>
      </c>
      <c r="AL85" s="203"/>
      <c r="AM85" s="207">
        <v>45703</v>
      </c>
      <c r="AN85" s="207">
        <v>47345</v>
      </c>
      <c r="AO85" s="207">
        <v>84630</v>
      </c>
      <c r="AP85" s="207">
        <v>101197</v>
      </c>
      <c r="AQ85" s="207">
        <v>114337</v>
      </c>
      <c r="AR85" s="207">
        <v>139633</v>
      </c>
      <c r="AS85" s="207">
        <v>138630</v>
      </c>
      <c r="AT85" s="207">
        <v>137801</v>
      </c>
      <c r="AU85" s="207">
        <v>0</v>
      </c>
      <c r="AV85" s="207">
        <v>0</v>
      </c>
      <c r="AW85" s="207">
        <v>0</v>
      </c>
      <c r="AX85" s="203"/>
      <c r="AY85" s="203"/>
      <c r="AZ85" s="209"/>
    </row>
    <row r="86" spans="1:56" s="201" customFormat="1" ht="19.5" customHeight="1" x14ac:dyDescent="0.25">
      <c r="A86" s="201">
        <v>2405</v>
      </c>
      <c r="B86" s="201" t="s">
        <v>402</v>
      </c>
      <c r="C86" s="202">
        <v>12465.43</v>
      </c>
      <c r="D86" s="202">
        <v>10510.88</v>
      </c>
      <c r="E86" s="202">
        <v>24283</v>
      </c>
      <c r="F86" s="202">
        <v>40077.35</v>
      </c>
      <c r="G86" s="202">
        <v>103584.92</v>
      </c>
      <c r="H86" s="202">
        <v>141381</v>
      </c>
      <c r="I86" s="202">
        <v>147298</v>
      </c>
      <c r="J86" s="202">
        <v>70588</v>
      </c>
      <c r="K86" s="217">
        <v>63004</v>
      </c>
      <c r="L86" s="202">
        <v>0</v>
      </c>
      <c r="M86" s="202">
        <v>0</v>
      </c>
      <c r="N86" s="203"/>
      <c r="O86" s="204">
        <v>9958</v>
      </c>
      <c r="P86" s="204">
        <v>0</v>
      </c>
      <c r="Q86" s="204">
        <v>0</v>
      </c>
      <c r="R86" s="204">
        <v>27415</v>
      </c>
      <c r="S86" s="204">
        <v>37800</v>
      </c>
      <c r="T86" s="204">
        <v>111700</v>
      </c>
      <c r="U86" s="204">
        <v>109400</v>
      </c>
      <c r="V86" s="204">
        <v>23125</v>
      </c>
      <c r="W86" s="204">
        <v>0</v>
      </c>
      <c r="X86" s="204">
        <v>0</v>
      </c>
      <c r="Y86" s="204">
        <v>0</v>
      </c>
      <c r="Z86" s="203"/>
      <c r="AA86" s="205">
        <v>2507.4300000000003</v>
      </c>
      <c r="AB86" s="205">
        <v>10510.88</v>
      </c>
      <c r="AC86" s="205">
        <v>24283</v>
      </c>
      <c r="AD86" s="205">
        <v>12662.349999999999</v>
      </c>
      <c r="AE86" s="205">
        <v>65784.92</v>
      </c>
      <c r="AF86" s="205">
        <v>29681</v>
      </c>
      <c r="AG86" s="205">
        <v>37898</v>
      </c>
      <c r="AH86" s="205">
        <v>47463</v>
      </c>
      <c r="AI86" s="205">
        <v>0</v>
      </c>
      <c r="AJ86" s="205">
        <v>0</v>
      </c>
      <c r="AK86" s="205">
        <v>0</v>
      </c>
      <c r="AL86" s="203"/>
      <c r="AM86" s="207">
        <v>34514</v>
      </c>
      <c r="AN86" s="207">
        <v>37738</v>
      </c>
      <c r="AO86" s="207">
        <v>64753</v>
      </c>
      <c r="AP86" s="207">
        <v>71174</v>
      </c>
      <c r="AQ86" s="207">
        <v>88030</v>
      </c>
      <c r="AR86" s="207">
        <v>116099</v>
      </c>
      <c r="AS86" s="207">
        <v>123678</v>
      </c>
      <c r="AT86" s="207">
        <v>124827</v>
      </c>
      <c r="AU86" s="207">
        <v>0</v>
      </c>
      <c r="AV86" s="207">
        <v>0</v>
      </c>
      <c r="AW86" s="207">
        <v>0</v>
      </c>
      <c r="AX86" s="203"/>
      <c r="AY86" s="203"/>
      <c r="AZ86" s="209"/>
      <c r="BA86" s="213"/>
    </row>
    <row r="87" spans="1:56" ht="19.5" customHeight="1" x14ac:dyDescent="0.25">
      <c r="A87" s="5">
        <v>2407</v>
      </c>
      <c r="B87" s="5" t="s">
        <v>268</v>
      </c>
      <c r="C87" s="30">
        <v>65158.77</v>
      </c>
      <c r="D87" s="30">
        <v>58139.47</v>
      </c>
      <c r="E87" s="30">
        <v>44983</v>
      </c>
      <c r="F87" s="30">
        <v>39461.760000000002</v>
      </c>
      <c r="G87" s="30">
        <v>7926.19</v>
      </c>
      <c r="H87" s="30">
        <v>17974</v>
      </c>
      <c r="I87" s="30">
        <v>28465</v>
      </c>
      <c r="J87" s="30">
        <v>32793</v>
      </c>
      <c r="K87" s="30">
        <v>53129</v>
      </c>
      <c r="L87" s="30">
        <v>25476.72999999969</v>
      </c>
      <c r="M87" s="30">
        <f>VLOOKUP($A87,'Appendix 1 Data'!$A:$R,5,FALSE)</f>
        <v>51377</v>
      </c>
      <c r="O87" s="31">
        <v>46786</v>
      </c>
      <c r="P87" s="31">
        <v>54200</v>
      </c>
      <c r="Q87" s="31">
        <v>42000</v>
      </c>
      <c r="R87" s="31">
        <v>36000</v>
      </c>
      <c r="S87" s="31">
        <v>0</v>
      </c>
      <c r="T87" s="31">
        <v>17974</v>
      </c>
      <c r="U87" s="31">
        <v>28120</v>
      </c>
      <c r="V87" s="31">
        <v>21000</v>
      </c>
      <c r="W87" s="31">
        <v>0</v>
      </c>
      <c r="X87" s="31">
        <v>0</v>
      </c>
      <c r="Y87" s="245">
        <f>VLOOKUP($A87,'Appendix 1 Data'!$A:$R,11,FALSE)</f>
        <v>0</v>
      </c>
      <c r="AA87" s="32">
        <v>18372.769999999997</v>
      </c>
      <c r="AB87" s="32">
        <v>3939.4700000000012</v>
      </c>
      <c r="AC87" s="32">
        <v>2983</v>
      </c>
      <c r="AD87" s="32">
        <v>3461.760000000002</v>
      </c>
      <c r="AE87" s="32">
        <v>7926.19</v>
      </c>
      <c r="AF87" s="32">
        <v>0</v>
      </c>
      <c r="AG87" s="32">
        <v>345</v>
      </c>
      <c r="AH87" s="32">
        <v>11793</v>
      </c>
      <c r="AI87" s="32">
        <v>53129</v>
      </c>
      <c r="AJ87" s="32">
        <v>25476.72999999969</v>
      </c>
      <c r="AK87" s="32">
        <f>VLOOKUP($A87,'Appendix 1 Data'!$A:$R,12,FALSE)</f>
        <v>51377</v>
      </c>
      <c r="AM87" s="21">
        <v>25000</v>
      </c>
      <c r="AN87" s="21">
        <v>25000</v>
      </c>
      <c r="AO87" s="21">
        <v>36231</v>
      </c>
      <c r="AP87" s="21">
        <v>44215</v>
      </c>
      <c r="AQ87" s="21">
        <v>50229</v>
      </c>
      <c r="AR87" s="21">
        <v>72714</v>
      </c>
      <c r="AS87" s="21">
        <v>73355</v>
      </c>
      <c r="AT87" s="21">
        <v>72867</v>
      </c>
      <c r="AU87" s="21">
        <v>77491</v>
      </c>
      <c r="AV87" s="21">
        <v>74688</v>
      </c>
      <c r="AW87" s="21">
        <f>VLOOKUP($A87,'Appendix 1 Data'!$A:$R,15,FALSE)</f>
        <v>84600</v>
      </c>
      <c r="AZ87" s="33"/>
      <c r="BA87" s="25"/>
    </row>
    <row r="88" spans="1:56" s="201" customFormat="1" ht="19.5" customHeight="1" x14ac:dyDescent="0.25">
      <c r="A88" s="201">
        <v>2410</v>
      </c>
      <c r="B88" s="201" t="s">
        <v>403</v>
      </c>
      <c r="C88" s="202">
        <v>20532.57</v>
      </c>
      <c r="D88" s="202">
        <v>51076.19</v>
      </c>
      <c r="E88" s="202">
        <v>71222</v>
      </c>
      <c r="F88" s="216">
        <v>20238</v>
      </c>
      <c r="G88" s="202">
        <v>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  <c r="M88" s="202">
        <v>0</v>
      </c>
      <c r="N88" s="203"/>
      <c r="O88" s="204">
        <v>20533</v>
      </c>
      <c r="P88" s="204">
        <v>25500</v>
      </c>
      <c r="Q88" s="204">
        <v>19900</v>
      </c>
      <c r="R88" s="204">
        <v>0</v>
      </c>
      <c r="S88" s="204">
        <v>0</v>
      </c>
      <c r="T88" s="204">
        <v>0</v>
      </c>
      <c r="U88" s="204">
        <v>0</v>
      </c>
      <c r="V88" s="204">
        <v>0</v>
      </c>
      <c r="W88" s="204">
        <v>0</v>
      </c>
      <c r="X88" s="204">
        <v>0</v>
      </c>
      <c r="Y88" s="204">
        <v>0</v>
      </c>
      <c r="Z88" s="203"/>
      <c r="AA88" s="205">
        <v>-0.43000000000029104</v>
      </c>
      <c r="AB88" s="205">
        <v>25576.190000000002</v>
      </c>
      <c r="AC88" s="205">
        <v>51322</v>
      </c>
      <c r="AD88" s="205">
        <v>20238</v>
      </c>
      <c r="AE88" s="205">
        <v>0</v>
      </c>
      <c r="AF88" s="205">
        <v>0</v>
      </c>
      <c r="AG88" s="205">
        <v>0</v>
      </c>
      <c r="AH88" s="205">
        <v>0</v>
      </c>
      <c r="AI88" s="205">
        <v>0</v>
      </c>
      <c r="AJ88" s="205">
        <v>0</v>
      </c>
      <c r="AK88" s="205">
        <v>0</v>
      </c>
      <c r="AL88" s="203"/>
      <c r="AM88" s="207">
        <v>25000</v>
      </c>
      <c r="AN88" s="207">
        <v>25000</v>
      </c>
      <c r="AO88" s="207">
        <v>10000</v>
      </c>
      <c r="AP88" s="207">
        <v>0</v>
      </c>
      <c r="AQ88" s="207">
        <v>0</v>
      </c>
      <c r="AR88" s="207">
        <v>0</v>
      </c>
      <c r="AS88" s="207">
        <v>0</v>
      </c>
      <c r="AT88" s="207">
        <v>0</v>
      </c>
      <c r="AU88" s="207">
        <v>0</v>
      </c>
      <c r="AV88" s="207">
        <v>0</v>
      </c>
      <c r="AW88" s="207">
        <v>0</v>
      </c>
      <c r="AX88" s="203"/>
      <c r="AY88" s="203"/>
      <c r="AZ88" s="209"/>
      <c r="BA88" s="213"/>
    </row>
    <row r="89" spans="1:56" s="201" customFormat="1" ht="19.5" customHeight="1" x14ac:dyDescent="0.25">
      <c r="A89" s="201">
        <v>2412</v>
      </c>
      <c r="B89" s="201" t="s">
        <v>404</v>
      </c>
      <c r="C89" s="202">
        <v>76841.33</v>
      </c>
      <c r="D89" s="202">
        <v>38462.28</v>
      </c>
      <c r="E89" s="202">
        <v>28065</v>
      </c>
      <c r="F89" s="216">
        <v>-4344</v>
      </c>
      <c r="G89" s="202">
        <v>0</v>
      </c>
      <c r="H89" s="202">
        <v>0</v>
      </c>
      <c r="I89" s="202">
        <v>0</v>
      </c>
      <c r="J89" s="202">
        <v>0</v>
      </c>
      <c r="K89" s="202">
        <v>0</v>
      </c>
      <c r="L89" s="202">
        <v>0</v>
      </c>
      <c r="M89" s="202">
        <v>0</v>
      </c>
      <c r="N89" s="203"/>
      <c r="O89" s="204">
        <v>55398</v>
      </c>
      <c r="P89" s="204">
        <v>15000</v>
      </c>
      <c r="Q89" s="204">
        <v>10000</v>
      </c>
      <c r="R89" s="204">
        <v>0</v>
      </c>
      <c r="S89" s="204">
        <v>0</v>
      </c>
      <c r="T89" s="204">
        <v>0</v>
      </c>
      <c r="U89" s="204">
        <v>0</v>
      </c>
      <c r="V89" s="204">
        <v>0</v>
      </c>
      <c r="W89" s="204">
        <v>0</v>
      </c>
      <c r="X89" s="204">
        <v>0</v>
      </c>
      <c r="Y89" s="204">
        <v>0</v>
      </c>
      <c r="Z89" s="203"/>
      <c r="AA89" s="205">
        <v>21443.33</v>
      </c>
      <c r="AB89" s="205">
        <v>23462.28</v>
      </c>
      <c r="AC89" s="205">
        <v>18065</v>
      </c>
      <c r="AD89" s="205">
        <v>-4344</v>
      </c>
      <c r="AE89" s="205">
        <v>0</v>
      </c>
      <c r="AF89" s="205">
        <v>0</v>
      </c>
      <c r="AG89" s="205">
        <v>0</v>
      </c>
      <c r="AH89" s="205">
        <v>0</v>
      </c>
      <c r="AI89" s="205">
        <v>0</v>
      </c>
      <c r="AJ89" s="205">
        <v>0</v>
      </c>
      <c r="AK89" s="205">
        <v>0</v>
      </c>
      <c r="AL89" s="203"/>
      <c r="AM89" s="207">
        <v>25000</v>
      </c>
      <c r="AN89" s="207">
        <v>25000</v>
      </c>
      <c r="AO89" s="207">
        <v>10000</v>
      </c>
      <c r="AP89" s="207">
        <v>0</v>
      </c>
      <c r="AQ89" s="207">
        <v>0</v>
      </c>
      <c r="AR89" s="207">
        <v>0</v>
      </c>
      <c r="AS89" s="207">
        <v>0</v>
      </c>
      <c r="AT89" s="207">
        <v>0</v>
      </c>
      <c r="AU89" s="207">
        <v>0</v>
      </c>
      <c r="AV89" s="207">
        <v>0</v>
      </c>
      <c r="AW89" s="207">
        <v>0</v>
      </c>
      <c r="AX89" s="203"/>
      <c r="AY89" s="203"/>
      <c r="AZ89" s="212"/>
      <c r="BA89" s="213"/>
    </row>
    <row r="90" spans="1:56" ht="19.5" customHeight="1" x14ac:dyDescent="0.25">
      <c r="A90" s="5">
        <v>2415</v>
      </c>
      <c r="B90" s="5" t="s">
        <v>269</v>
      </c>
      <c r="C90" s="30">
        <v>30919.19</v>
      </c>
      <c r="D90" s="30">
        <v>70414.37</v>
      </c>
      <c r="E90" s="30">
        <v>91953</v>
      </c>
      <c r="F90" s="30">
        <v>78597.84</v>
      </c>
      <c r="G90" s="30">
        <v>83525.97</v>
      </c>
      <c r="H90" s="30">
        <v>103267</v>
      </c>
      <c r="I90" s="30">
        <v>108369</v>
      </c>
      <c r="J90" s="30">
        <v>85733</v>
      </c>
      <c r="K90" s="30">
        <v>108933</v>
      </c>
      <c r="L90" s="30">
        <v>72722.249999998865</v>
      </c>
      <c r="M90" s="30">
        <f>VLOOKUP($A90,'Appendix 1 Data'!$A:$R,5,FALSE)</f>
        <v>65652</v>
      </c>
      <c r="O90" s="31">
        <v>-5325</v>
      </c>
      <c r="P90" s="31">
        <v>33300</v>
      </c>
      <c r="Q90" s="31">
        <v>26000</v>
      </c>
      <c r="R90" s="31">
        <v>16500</v>
      </c>
      <c r="S90" s="31">
        <v>10000</v>
      </c>
      <c r="T90" s="31">
        <v>101700</v>
      </c>
      <c r="U90" s="31">
        <v>44000</v>
      </c>
      <c r="V90" s="31">
        <v>38111</v>
      </c>
      <c r="W90" s="31">
        <v>50670</v>
      </c>
      <c r="X90" s="31">
        <v>9587</v>
      </c>
      <c r="Y90" s="245">
        <f>VLOOKUP($A90,'Appendix 1 Data'!$A:$R,11,FALSE)</f>
        <v>0</v>
      </c>
      <c r="AA90" s="32">
        <v>36244.19</v>
      </c>
      <c r="AB90" s="32">
        <v>37114.369999999995</v>
      </c>
      <c r="AC90" s="32">
        <v>65953</v>
      </c>
      <c r="AD90" s="32">
        <v>62097.84</v>
      </c>
      <c r="AE90" s="32">
        <v>73525.97</v>
      </c>
      <c r="AF90" s="32">
        <v>1567</v>
      </c>
      <c r="AG90" s="32">
        <v>64369</v>
      </c>
      <c r="AH90" s="32">
        <v>47622</v>
      </c>
      <c r="AI90" s="32">
        <v>58263</v>
      </c>
      <c r="AJ90" s="32">
        <v>63135.249999998865</v>
      </c>
      <c r="AK90" s="32">
        <f>VLOOKUP($A90,'Appendix 1 Data'!$A:$R,12,FALSE)</f>
        <v>65652</v>
      </c>
      <c r="AM90" s="21">
        <v>37935</v>
      </c>
      <c r="AN90" s="21">
        <v>39642</v>
      </c>
      <c r="AO90" s="21">
        <v>70773</v>
      </c>
      <c r="AP90" s="21">
        <v>87448</v>
      </c>
      <c r="AQ90" s="21">
        <v>102956</v>
      </c>
      <c r="AR90" s="21">
        <v>120016</v>
      </c>
      <c r="AS90" s="21">
        <v>130341</v>
      </c>
      <c r="AT90" s="21">
        <v>129043</v>
      </c>
      <c r="AU90" s="21">
        <v>135178</v>
      </c>
      <c r="AV90" s="21">
        <v>135039</v>
      </c>
      <c r="AW90" s="21">
        <f>VLOOKUP($A90,'Appendix 1 Data'!$A:$R,15,FALSE)</f>
        <v>140286</v>
      </c>
      <c r="BA90" s="25"/>
    </row>
    <row r="91" spans="1:56" s="201" customFormat="1" ht="19.5" customHeight="1" x14ac:dyDescent="0.25">
      <c r="A91" s="201">
        <v>2417</v>
      </c>
      <c r="B91" s="201" t="s">
        <v>405</v>
      </c>
      <c r="C91" s="202">
        <v>198321.61</v>
      </c>
      <c r="D91" s="202">
        <v>193692.74</v>
      </c>
      <c r="E91" s="202">
        <v>392044</v>
      </c>
      <c r="F91" s="202">
        <v>272747.86</v>
      </c>
      <c r="G91" s="202">
        <v>194630.49</v>
      </c>
      <c r="H91" s="202">
        <v>104016</v>
      </c>
      <c r="I91" s="202">
        <v>234675</v>
      </c>
      <c r="J91" s="202">
        <v>354830</v>
      </c>
      <c r="K91" s="217">
        <v>361601</v>
      </c>
      <c r="L91" s="202">
        <v>0</v>
      </c>
      <c r="M91" s="202">
        <v>0</v>
      </c>
      <c r="N91" s="203"/>
      <c r="O91" s="204">
        <v>184233</v>
      </c>
      <c r="P91" s="204">
        <v>150500</v>
      </c>
      <c r="Q91" s="204">
        <v>317900</v>
      </c>
      <c r="R91" s="204">
        <v>229700</v>
      </c>
      <c r="S91" s="204">
        <v>105000</v>
      </c>
      <c r="T91" s="204">
        <v>59700</v>
      </c>
      <c r="U91" s="204">
        <v>150300</v>
      </c>
      <c r="V91" s="204">
        <v>220000</v>
      </c>
      <c r="W91" s="204">
        <v>0</v>
      </c>
      <c r="X91" s="204">
        <v>0</v>
      </c>
      <c r="Y91" s="204">
        <v>0</v>
      </c>
      <c r="Z91" s="203"/>
      <c r="AA91" s="205">
        <v>14088.609999999986</v>
      </c>
      <c r="AB91" s="205">
        <v>43192.739999999991</v>
      </c>
      <c r="AC91" s="205">
        <v>74144</v>
      </c>
      <c r="AD91" s="205">
        <v>43047.859999999986</v>
      </c>
      <c r="AE91" s="205">
        <v>89630.489999999991</v>
      </c>
      <c r="AF91" s="205">
        <v>44316</v>
      </c>
      <c r="AG91" s="205">
        <v>84375</v>
      </c>
      <c r="AH91" s="205">
        <v>134830</v>
      </c>
      <c r="AI91" s="205">
        <v>0</v>
      </c>
      <c r="AJ91" s="205">
        <v>0</v>
      </c>
      <c r="AK91" s="205">
        <v>0</v>
      </c>
      <c r="AL91" s="203"/>
      <c r="AM91" s="207">
        <v>40589</v>
      </c>
      <c r="AN91" s="207">
        <v>44507</v>
      </c>
      <c r="AO91" s="207">
        <v>74991</v>
      </c>
      <c r="AP91" s="207">
        <v>87025</v>
      </c>
      <c r="AQ91" s="207">
        <v>102454</v>
      </c>
      <c r="AR91" s="207">
        <v>130575</v>
      </c>
      <c r="AS91" s="207">
        <v>137055</v>
      </c>
      <c r="AT91" s="207">
        <v>136803</v>
      </c>
      <c r="AU91" s="207">
        <v>0</v>
      </c>
      <c r="AV91" s="207">
        <v>0</v>
      </c>
      <c r="AW91" s="207">
        <v>0</v>
      </c>
      <c r="AX91" s="203"/>
      <c r="AY91" s="203"/>
      <c r="AZ91" s="211"/>
      <c r="BA91" s="213"/>
    </row>
    <row r="92" spans="1:56" s="201" customFormat="1" ht="19.5" customHeight="1" x14ac:dyDescent="0.25">
      <c r="A92" s="201">
        <v>2420</v>
      </c>
      <c r="B92" s="201" t="s">
        <v>406</v>
      </c>
      <c r="C92" s="202">
        <v>83699.460000000006</v>
      </c>
      <c r="D92" s="202">
        <v>66607.53</v>
      </c>
      <c r="E92" s="202">
        <v>51387</v>
      </c>
      <c r="F92" s="202">
        <v>69330.789999999994</v>
      </c>
      <c r="G92" s="217">
        <v>-24546.09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  <c r="M92" s="202">
        <v>0</v>
      </c>
      <c r="N92" s="203"/>
      <c r="O92" s="204">
        <v>45750</v>
      </c>
      <c r="P92" s="204">
        <v>27000</v>
      </c>
      <c r="Q92" s="204">
        <v>0</v>
      </c>
      <c r="R92" s="204">
        <v>66540</v>
      </c>
      <c r="S92" s="204">
        <v>0</v>
      </c>
      <c r="T92" s="204">
        <v>0</v>
      </c>
      <c r="U92" s="204">
        <v>0</v>
      </c>
      <c r="V92" s="204">
        <v>0</v>
      </c>
      <c r="W92" s="204">
        <v>0</v>
      </c>
      <c r="X92" s="204">
        <v>0</v>
      </c>
      <c r="Y92" s="204">
        <v>0</v>
      </c>
      <c r="Z92" s="203"/>
      <c r="AA92" s="205">
        <v>37949.460000000006</v>
      </c>
      <c r="AB92" s="205">
        <v>39607.53</v>
      </c>
      <c r="AC92" s="205">
        <v>51387</v>
      </c>
      <c r="AD92" s="205">
        <v>2790.7899999999936</v>
      </c>
      <c r="AE92" s="205">
        <v>-24546.09</v>
      </c>
      <c r="AF92" s="205">
        <v>0</v>
      </c>
      <c r="AG92" s="205">
        <v>0</v>
      </c>
      <c r="AH92" s="205">
        <v>0</v>
      </c>
      <c r="AI92" s="205">
        <v>0</v>
      </c>
      <c r="AJ92" s="205">
        <v>0</v>
      </c>
      <c r="AK92" s="205">
        <v>0</v>
      </c>
      <c r="AL92" s="203"/>
      <c r="AM92" s="207">
        <v>39001</v>
      </c>
      <c r="AN92" s="207">
        <v>42643</v>
      </c>
      <c r="AO92" s="207">
        <v>78746</v>
      </c>
      <c r="AP92" s="207">
        <v>35841</v>
      </c>
      <c r="AQ92" s="207">
        <v>154272</v>
      </c>
      <c r="AR92" s="207">
        <v>0</v>
      </c>
      <c r="AS92" s="207">
        <v>0</v>
      </c>
      <c r="AT92" s="207">
        <v>0</v>
      </c>
      <c r="AU92" s="207">
        <v>0</v>
      </c>
      <c r="AV92" s="207">
        <v>0</v>
      </c>
      <c r="AW92" s="207">
        <v>0</v>
      </c>
      <c r="AX92" s="203"/>
      <c r="AY92" s="203"/>
      <c r="AZ92" s="209"/>
      <c r="BA92" s="213"/>
    </row>
    <row r="93" spans="1:56" ht="19.5" customHeight="1" x14ac:dyDescent="0.25">
      <c r="A93" s="5">
        <v>2525</v>
      </c>
      <c r="B93" s="5" t="s">
        <v>270</v>
      </c>
      <c r="C93" s="30">
        <v>7393.4</v>
      </c>
      <c r="D93" s="30">
        <v>14091.22</v>
      </c>
      <c r="E93" s="30">
        <v>-2273</v>
      </c>
      <c r="F93" s="30">
        <v>970.08999999999651</v>
      </c>
      <c r="G93" s="30">
        <v>9058.9699999999993</v>
      </c>
      <c r="H93" s="30">
        <v>6088</v>
      </c>
      <c r="I93" s="30">
        <v>10734</v>
      </c>
      <c r="J93" s="30">
        <v>20888</v>
      </c>
      <c r="K93" s="30">
        <v>9640</v>
      </c>
      <c r="L93" s="30">
        <v>-19461.639999999978</v>
      </c>
      <c r="M93" s="30">
        <f>VLOOKUP($A93,'Appendix 1 Data'!$A:$R,5,FALSE)</f>
        <v>-1899</v>
      </c>
      <c r="O93" s="31">
        <v>1776</v>
      </c>
      <c r="P93" s="31">
        <v>10300</v>
      </c>
      <c r="Q93" s="31">
        <v>-23670</v>
      </c>
      <c r="R93" s="31">
        <v>1730</v>
      </c>
      <c r="S93" s="31">
        <v>1270</v>
      </c>
      <c r="T93" s="31">
        <v>150</v>
      </c>
      <c r="U93" s="31">
        <v>0</v>
      </c>
      <c r="V93" s="31">
        <v>1200</v>
      </c>
      <c r="W93" s="31">
        <v>0</v>
      </c>
      <c r="X93" s="31">
        <v>1737</v>
      </c>
      <c r="Y93" s="245">
        <f>VLOOKUP($A93,'Appendix 1 Data'!$A:$R,11,FALSE)</f>
        <v>699</v>
      </c>
      <c r="AA93" s="32">
        <v>5617.4</v>
      </c>
      <c r="AB93" s="32">
        <v>3791.2199999999993</v>
      </c>
      <c r="AC93" s="32">
        <v>21397</v>
      </c>
      <c r="AD93" s="32">
        <v>-759.91000000000349</v>
      </c>
      <c r="AE93" s="32">
        <v>7788.9699999999993</v>
      </c>
      <c r="AF93" s="32">
        <v>5938</v>
      </c>
      <c r="AG93" s="32">
        <v>10734</v>
      </c>
      <c r="AH93" s="32">
        <v>19688</v>
      </c>
      <c r="AI93" s="32">
        <v>9640</v>
      </c>
      <c r="AJ93" s="32">
        <v>-21198.639999999978</v>
      </c>
      <c r="AK93" s="32">
        <f>VLOOKUP($A93,'Appendix 1 Data'!$A:$R,12,FALSE)</f>
        <v>-2598</v>
      </c>
      <c r="AM93" s="21">
        <v>25000</v>
      </c>
      <c r="AN93" s="21">
        <v>25000</v>
      </c>
      <c r="AO93" s="21">
        <v>17307</v>
      </c>
      <c r="AP93" s="21">
        <v>19292</v>
      </c>
      <c r="AQ93" s="21">
        <v>19039</v>
      </c>
      <c r="AR93" s="21">
        <v>25422</v>
      </c>
      <c r="AS93" s="21">
        <v>26674</v>
      </c>
      <c r="AT93" s="21">
        <v>26973</v>
      </c>
      <c r="AU93" s="21">
        <v>27000</v>
      </c>
      <c r="AV93" s="21">
        <v>31256</v>
      </c>
      <c r="AW93" s="21">
        <f>VLOOKUP($A93,'Appendix 1 Data'!$A:$R,15,FALSE)</f>
        <v>34483</v>
      </c>
      <c r="BA93" s="143"/>
    </row>
    <row r="94" spans="1:56" ht="19.5" customHeight="1" x14ac:dyDescent="0.25">
      <c r="A94" s="5">
        <v>2526</v>
      </c>
      <c r="B94" s="5" t="s">
        <v>271</v>
      </c>
      <c r="C94" s="30">
        <v>30768.73</v>
      </c>
      <c r="D94" s="30">
        <v>12270.3</v>
      </c>
      <c r="E94" s="30">
        <v>33226</v>
      </c>
      <c r="F94" s="30">
        <v>22854.5</v>
      </c>
      <c r="G94" s="30">
        <v>4405.4799999999996</v>
      </c>
      <c r="H94" s="30">
        <v>38617</v>
      </c>
      <c r="I94" s="30">
        <v>47199</v>
      </c>
      <c r="J94" s="30">
        <v>4234</v>
      </c>
      <c r="K94" s="30">
        <v>-4935</v>
      </c>
      <c r="L94" s="30">
        <v>-15752.690000000503</v>
      </c>
      <c r="M94" s="30">
        <f>VLOOKUP($A94,'Appendix 1 Data'!$A:$R,5,FALSE)</f>
        <v>-1342</v>
      </c>
      <c r="O94" s="31">
        <v>25000</v>
      </c>
      <c r="P94" s="31">
        <v>12800</v>
      </c>
      <c r="Q94" s="31">
        <v>27110</v>
      </c>
      <c r="R94" s="31">
        <v>0</v>
      </c>
      <c r="S94" s="31">
        <v>1259</v>
      </c>
      <c r="T94" s="31">
        <v>0</v>
      </c>
      <c r="U94" s="31">
        <v>32800</v>
      </c>
      <c r="V94" s="31">
        <v>4500</v>
      </c>
      <c r="W94" s="31">
        <v>0</v>
      </c>
      <c r="X94" s="31">
        <v>13495</v>
      </c>
      <c r="Y94" s="245">
        <f>VLOOKUP($A94,'Appendix 1 Data'!$A:$R,11,FALSE)</f>
        <v>0</v>
      </c>
      <c r="AA94" s="32">
        <v>5768.73</v>
      </c>
      <c r="AB94" s="32">
        <v>-529.70000000000073</v>
      </c>
      <c r="AC94" s="32">
        <v>6116</v>
      </c>
      <c r="AD94" s="32">
        <v>22854.5</v>
      </c>
      <c r="AE94" s="32">
        <v>3146.4799999999996</v>
      </c>
      <c r="AF94" s="32">
        <v>38617</v>
      </c>
      <c r="AG94" s="32">
        <v>14399</v>
      </c>
      <c r="AH94" s="32">
        <v>-266</v>
      </c>
      <c r="AI94" s="32">
        <v>-4935</v>
      </c>
      <c r="AJ94" s="32">
        <v>-29247.690000000504</v>
      </c>
      <c r="AK94" s="32">
        <f>VLOOKUP($A94,'Appendix 1 Data'!$A:$R,12,FALSE)</f>
        <v>-1342</v>
      </c>
      <c r="AM94" s="21">
        <v>49305</v>
      </c>
      <c r="AN94" s="21">
        <v>53394</v>
      </c>
      <c r="AO94" s="21">
        <v>88257</v>
      </c>
      <c r="AP94" s="21">
        <v>90198</v>
      </c>
      <c r="AQ94" s="21">
        <v>93826</v>
      </c>
      <c r="AR94" s="21">
        <v>104253</v>
      </c>
      <c r="AS94" s="21">
        <v>100994</v>
      </c>
      <c r="AT94" s="21">
        <v>101937</v>
      </c>
      <c r="AU94" s="21">
        <v>108003</v>
      </c>
      <c r="AV94" s="21">
        <v>116249</v>
      </c>
      <c r="AW94" s="21">
        <f>VLOOKUP($A94,'Appendix 1 Data'!$A:$R,15,FALSE)</f>
        <v>116947</v>
      </c>
    </row>
    <row r="95" spans="1:56" ht="19.5" customHeight="1" x14ac:dyDescent="0.25">
      <c r="A95" s="5">
        <v>2527</v>
      </c>
      <c r="B95" s="5" t="s">
        <v>341</v>
      </c>
      <c r="C95" s="30">
        <v>10395.76</v>
      </c>
      <c r="D95" s="30">
        <v>-49234</v>
      </c>
      <c r="E95" s="30">
        <v>30803</v>
      </c>
      <c r="F95" s="30">
        <v>19467.740000000002</v>
      </c>
      <c r="G95" s="30">
        <v>49833.06</v>
      </c>
      <c r="H95" s="30">
        <v>97906</v>
      </c>
      <c r="I95" s="30">
        <v>90435</v>
      </c>
      <c r="J95" s="30">
        <v>79726</v>
      </c>
      <c r="K95" s="30">
        <v>158759</v>
      </c>
      <c r="L95" s="30">
        <v>123547.04999999973</v>
      </c>
      <c r="M95" s="30">
        <f>VLOOKUP($A95,'Appendix 1 Data'!$A:$R,5,FALSE)</f>
        <v>159980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55912</v>
      </c>
      <c r="X95" s="31">
        <v>29822</v>
      </c>
      <c r="Y95" s="245">
        <f>VLOOKUP($A95,'Appendix 1 Data'!$A:$R,11,FALSE)</f>
        <v>42032</v>
      </c>
      <c r="AA95" s="32">
        <v>10395.76</v>
      </c>
      <c r="AB95" s="32">
        <v>-49234</v>
      </c>
      <c r="AC95" s="32">
        <v>30803</v>
      </c>
      <c r="AD95" s="32">
        <v>19467.740000000002</v>
      </c>
      <c r="AE95" s="32">
        <v>49833.06</v>
      </c>
      <c r="AF95" s="32">
        <v>97906</v>
      </c>
      <c r="AG95" s="32">
        <v>90435</v>
      </c>
      <c r="AH95" s="32">
        <v>79726</v>
      </c>
      <c r="AI95" s="32">
        <v>102847</v>
      </c>
      <c r="AJ95" s="32">
        <v>93725.049999999726</v>
      </c>
      <c r="AK95" s="32">
        <f>VLOOKUP($A95,'Appendix 1 Data'!$A:$R,12,FALSE)</f>
        <v>117948</v>
      </c>
      <c r="AM95" s="21">
        <v>36909</v>
      </c>
      <c r="AN95" s="21">
        <v>43168</v>
      </c>
      <c r="AO95" s="21">
        <v>79371</v>
      </c>
      <c r="AP95" s="21">
        <v>88816</v>
      </c>
      <c r="AQ95" s="21">
        <v>92340</v>
      </c>
      <c r="AR95" s="21">
        <v>100209</v>
      </c>
      <c r="AS95" s="21">
        <v>98882</v>
      </c>
      <c r="AT95" s="21">
        <v>99212</v>
      </c>
      <c r="AU95" s="21">
        <v>104158</v>
      </c>
      <c r="AV95" s="21">
        <v>109349</v>
      </c>
      <c r="AW95" s="21">
        <f>VLOOKUP($A95,'Appendix 1 Data'!$A:$R,15,FALSE)</f>
        <v>119334</v>
      </c>
      <c r="AZ95" s="34"/>
      <c r="BA95" s="35"/>
      <c r="BB95" s="35"/>
      <c r="BC95" s="35"/>
      <c r="BD95" s="35"/>
    </row>
    <row r="96" spans="1:56" s="201" customFormat="1" ht="19.5" customHeight="1" x14ac:dyDescent="0.25">
      <c r="A96" s="201">
        <v>2528</v>
      </c>
      <c r="B96" s="201" t="s">
        <v>442</v>
      </c>
      <c r="C96" s="202">
        <v>2442.5700000000002</v>
      </c>
      <c r="D96" s="202">
        <v>-10615.47</v>
      </c>
      <c r="E96" s="202">
        <v>-46925</v>
      </c>
      <c r="F96" s="202">
        <v>0</v>
      </c>
      <c r="G96" s="202">
        <v>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  <c r="M96" s="202">
        <v>0</v>
      </c>
      <c r="N96" s="203"/>
      <c r="O96" s="204">
        <v>0</v>
      </c>
      <c r="P96" s="204">
        <v>0</v>
      </c>
      <c r="Q96" s="204">
        <v>0</v>
      </c>
      <c r="R96" s="204">
        <v>0</v>
      </c>
      <c r="S96" s="204">
        <v>0</v>
      </c>
      <c r="T96" s="204">
        <v>0</v>
      </c>
      <c r="U96" s="204">
        <v>0</v>
      </c>
      <c r="V96" s="204">
        <v>0</v>
      </c>
      <c r="W96" s="204">
        <v>0</v>
      </c>
      <c r="X96" s="204">
        <v>0</v>
      </c>
      <c r="Y96" s="204">
        <v>0</v>
      </c>
      <c r="Z96" s="203"/>
      <c r="AA96" s="205">
        <v>2442.5700000000002</v>
      </c>
      <c r="AB96" s="205">
        <v>-10615.47</v>
      </c>
      <c r="AC96" s="205">
        <v>-46925</v>
      </c>
      <c r="AD96" s="205">
        <v>0</v>
      </c>
      <c r="AE96" s="205">
        <v>0</v>
      </c>
      <c r="AF96" s="205">
        <v>0</v>
      </c>
      <c r="AG96" s="205">
        <v>0</v>
      </c>
      <c r="AH96" s="205">
        <v>0</v>
      </c>
      <c r="AI96" s="205">
        <v>0</v>
      </c>
      <c r="AJ96" s="205">
        <v>0</v>
      </c>
      <c r="AK96" s="205">
        <v>0</v>
      </c>
      <c r="AL96" s="203"/>
      <c r="AM96" s="207">
        <v>25000</v>
      </c>
      <c r="AN96" s="207">
        <v>25000</v>
      </c>
      <c r="AO96" s="207">
        <v>10000</v>
      </c>
      <c r="AP96" s="207">
        <v>0</v>
      </c>
      <c r="AQ96" s="207">
        <v>0</v>
      </c>
      <c r="AR96" s="207">
        <v>0</v>
      </c>
      <c r="AS96" s="207">
        <v>0</v>
      </c>
      <c r="AT96" s="207">
        <v>0</v>
      </c>
      <c r="AU96" s="207">
        <v>0</v>
      </c>
      <c r="AV96" s="207">
        <v>0</v>
      </c>
      <c r="AW96" s="207">
        <v>0</v>
      </c>
      <c r="AX96" s="203"/>
      <c r="AY96" s="203"/>
      <c r="AZ96" s="209"/>
    </row>
    <row r="97" spans="1:57" ht="19.5" customHeight="1" x14ac:dyDescent="0.25">
      <c r="A97" s="5">
        <v>2529</v>
      </c>
      <c r="B97" s="5" t="s">
        <v>272</v>
      </c>
      <c r="C97" s="30">
        <v>61128.11</v>
      </c>
      <c r="D97" s="30">
        <v>67875.88</v>
      </c>
      <c r="E97" s="30">
        <v>123397</v>
      </c>
      <c r="F97" s="30">
        <v>231916.79999999999</v>
      </c>
      <c r="G97" s="30">
        <v>255619.19</v>
      </c>
      <c r="H97" s="30">
        <v>230640</v>
      </c>
      <c r="I97" s="30">
        <v>251412</v>
      </c>
      <c r="J97" s="30">
        <v>305086</v>
      </c>
      <c r="K97" s="30">
        <v>246510</v>
      </c>
      <c r="L97" s="30">
        <v>368095.64999999909</v>
      </c>
      <c r="M97" s="30">
        <f>VLOOKUP($A97,'Appendix 1 Data'!$A:$R,5,FALSE)</f>
        <v>357414</v>
      </c>
      <c r="O97" s="31">
        <v>23000</v>
      </c>
      <c r="P97" s="31">
        <v>58400</v>
      </c>
      <c r="Q97" s="31">
        <v>93000</v>
      </c>
      <c r="R97" s="31">
        <v>161100</v>
      </c>
      <c r="S97" s="31">
        <v>187900</v>
      </c>
      <c r="T97" s="31">
        <v>130200</v>
      </c>
      <c r="U97" s="31">
        <v>130100</v>
      </c>
      <c r="V97" s="31">
        <v>186300</v>
      </c>
      <c r="W97" s="31">
        <v>121700</v>
      </c>
      <c r="X97" s="31">
        <v>261026</v>
      </c>
      <c r="Y97" s="245">
        <f>VLOOKUP($A97,'Appendix 1 Data'!$A:$R,11,FALSE)</f>
        <v>221712</v>
      </c>
      <c r="AA97" s="32">
        <v>38128.11</v>
      </c>
      <c r="AB97" s="32">
        <v>9475.8800000000047</v>
      </c>
      <c r="AC97" s="32">
        <v>30397</v>
      </c>
      <c r="AD97" s="32">
        <v>70816.799999999988</v>
      </c>
      <c r="AE97" s="32">
        <v>67719.19</v>
      </c>
      <c r="AF97" s="32">
        <v>100440</v>
      </c>
      <c r="AG97" s="32">
        <v>121312</v>
      </c>
      <c r="AH97" s="32">
        <v>118786</v>
      </c>
      <c r="AI97" s="32">
        <v>124810</v>
      </c>
      <c r="AJ97" s="32">
        <v>107069.64999999909</v>
      </c>
      <c r="AK97" s="32">
        <f>VLOOKUP($A97,'Appendix 1 Data'!$A:$R,12,FALSE)</f>
        <v>135702</v>
      </c>
      <c r="AM97" s="21">
        <v>41917</v>
      </c>
      <c r="AN97" s="21">
        <v>51278</v>
      </c>
      <c r="AO97" s="21">
        <v>98729</v>
      </c>
      <c r="AP97" s="21">
        <v>103596</v>
      </c>
      <c r="AQ97" s="21">
        <v>109615</v>
      </c>
      <c r="AR97" s="21">
        <v>121932</v>
      </c>
      <c r="AS97" s="21">
        <v>127818</v>
      </c>
      <c r="AT97" s="21">
        <v>128344</v>
      </c>
      <c r="AU97" s="21">
        <v>129689</v>
      </c>
      <c r="AV97" s="21">
        <v>134421</v>
      </c>
      <c r="AW97" s="21">
        <f>VLOOKUP($A97,'Appendix 1 Data'!$A:$R,15,FALSE)</f>
        <v>135770</v>
      </c>
      <c r="AZ97" s="33"/>
      <c r="BA97" s="25"/>
    </row>
    <row r="98" spans="1:57" ht="19.5" customHeight="1" x14ac:dyDescent="0.25">
      <c r="A98" s="5">
        <v>2530</v>
      </c>
      <c r="B98" s="5" t="s">
        <v>273</v>
      </c>
      <c r="C98" s="30">
        <v>38514</v>
      </c>
      <c r="D98" s="30">
        <v>41253.519999999997</v>
      </c>
      <c r="E98" s="30">
        <v>43619</v>
      </c>
      <c r="F98" s="30">
        <v>48027.08</v>
      </c>
      <c r="G98" s="30">
        <v>26755.94</v>
      </c>
      <c r="H98" s="30">
        <v>53489</v>
      </c>
      <c r="I98" s="30">
        <v>39532</v>
      </c>
      <c r="J98" s="30">
        <v>-4878</v>
      </c>
      <c r="K98" s="30">
        <v>-18135</v>
      </c>
      <c r="L98" s="30">
        <v>18344</v>
      </c>
      <c r="M98" s="30">
        <f>VLOOKUP($A98,'Appendix 1 Data'!$A:$R,5,FALSE)</f>
        <v>37681</v>
      </c>
      <c r="O98" s="31">
        <v>29000</v>
      </c>
      <c r="P98" s="31">
        <v>8300</v>
      </c>
      <c r="Q98" s="31">
        <v>20500</v>
      </c>
      <c r="R98" s="31">
        <v>40000</v>
      </c>
      <c r="S98" s="31">
        <v>26000</v>
      </c>
      <c r="T98" s="31">
        <v>52800</v>
      </c>
      <c r="U98" s="31">
        <v>38000</v>
      </c>
      <c r="V98" s="31">
        <v>0</v>
      </c>
      <c r="W98" s="31">
        <v>0</v>
      </c>
      <c r="X98" s="31">
        <v>18344</v>
      </c>
      <c r="Y98" s="245">
        <f>VLOOKUP($A98,'Appendix 1 Data'!$A:$R,11,FALSE)</f>
        <v>37681</v>
      </c>
      <c r="AA98" s="32">
        <v>9514</v>
      </c>
      <c r="AB98" s="32">
        <v>32953.519999999997</v>
      </c>
      <c r="AC98" s="32">
        <v>23119</v>
      </c>
      <c r="AD98" s="32">
        <v>8027.0800000000017</v>
      </c>
      <c r="AE98" s="32">
        <v>755.93999999999869</v>
      </c>
      <c r="AF98" s="32">
        <v>689</v>
      </c>
      <c r="AG98" s="32">
        <v>1532</v>
      </c>
      <c r="AH98" s="32">
        <v>-4878</v>
      </c>
      <c r="AI98" s="32">
        <v>-18135</v>
      </c>
      <c r="AJ98" s="32">
        <v>0</v>
      </c>
      <c r="AK98" s="32">
        <f>VLOOKUP($A98,'Appendix 1 Data'!$A:$R,12,FALSE)</f>
        <v>0</v>
      </c>
      <c r="AM98" s="21">
        <v>32561</v>
      </c>
      <c r="AN98" s="21">
        <v>35616</v>
      </c>
      <c r="AO98" s="21">
        <v>70573</v>
      </c>
      <c r="AP98" s="21">
        <v>80952</v>
      </c>
      <c r="AQ98" s="21">
        <v>82562</v>
      </c>
      <c r="AR98" s="21">
        <v>89178</v>
      </c>
      <c r="AS98" s="21">
        <v>84328</v>
      </c>
      <c r="AT98" s="21">
        <v>87886</v>
      </c>
      <c r="AU98" s="21">
        <v>89412</v>
      </c>
      <c r="AV98" s="21">
        <v>95960</v>
      </c>
      <c r="AW98" s="21">
        <f>VLOOKUP($A98,'Appendix 1 Data'!$A:$R,15,FALSE)</f>
        <v>90103</v>
      </c>
      <c r="AZ98" s="33"/>
      <c r="BA98" s="25"/>
      <c r="BE98" s="35"/>
    </row>
    <row r="99" spans="1:57" ht="19.5" customHeight="1" x14ac:dyDescent="0.25">
      <c r="A99" s="5">
        <v>2531</v>
      </c>
      <c r="B99" s="5" t="s">
        <v>274</v>
      </c>
      <c r="C99" s="30">
        <v>151712.01999999999</v>
      </c>
      <c r="D99" s="30">
        <v>145567.57999999999</v>
      </c>
      <c r="E99" s="30">
        <v>87765</v>
      </c>
      <c r="F99" s="30">
        <v>85934.560000000056</v>
      </c>
      <c r="G99" s="30">
        <v>176590.21</v>
      </c>
      <c r="H99" s="30">
        <v>160476</v>
      </c>
      <c r="I99" s="30">
        <v>72728</v>
      </c>
      <c r="J99" s="30">
        <v>224750</v>
      </c>
      <c r="K99" s="30">
        <v>251865</v>
      </c>
      <c r="L99" s="30">
        <v>30660.580000000948</v>
      </c>
      <c r="M99" s="30">
        <f>VLOOKUP($A99,'Appendix 1 Data'!$A:$R,5,FALSE)</f>
        <v>80716</v>
      </c>
      <c r="O99" s="31">
        <v>99435</v>
      </c>
      <c r="P99" s="31">
        <v>95162</v>
      </c>
      <c r="Q99" s="31">
        <v>38100</v>
      </c>
      <c r="R99" s="31">
        <v>24734</v>
      </c>
      <c r="S99" s="31">
        <v>118250</v>
      </c>
      <c r="T99" s="31">
        <v>125100</v>
      </c>
      <c r="U99" s="31">
        <v>5800</v>
      </c>
      <c r="V99" s="31">
        <v>101200</v>
      </c>
      <c r="W99" s="31">
        <v>147000</v>
      </c>
      <c r="X99" s="31">
        <v>0</v>
      </c>
      <c r="Y99" s="245">
        <f>VLOOKUP($A99,'Appendix 1 Data'!$A:$R,11,FALSE)</f>
        <v>28500</v>
      </c>
      <c r="AA99" s="32">
        <v>52277.01999999999</v>
      </c>
      <c r="AB99" s="32">
        <v>50405.579999999987</v>
      </c>
      <c r="AC99" s="32">
        <v>49665</v>
      </c>
      <c r="AD99" s="32">
        <v>61200.560000000056</v>
      </c>
      <c r="AE99" s="32">
        <v>58340.209999999992</v>
      </c>
      <c r="AF99" s="32">
        <v>35376</v>
      </c>
      <c r="AG99" s="32">
        <v>66928</v>
      </c>
      <c r="AH99" s="32">
        <v>123550</v>
      </c>
      <c r="AI99" s="32">
        <v>104865</v>
      </c>
      <c r="AJ99" s="32">
        <v>30660.580000000948</v>
      </c>
      <c r="AK99" s="32">
        <f>VLOOKUP($A99,'Appendix 1 Data'!$A:$R,12,FALSE)</f>
        <v>52216</v>
      </c>
      <c r="AM99" s="21">
        <v>56308</v>
      </c>
      <c r="AN99" s="21">
        <v>61014</v>
      </c>
      <c r="AO99" s="21">
        <v>99038</v>
      </c>
      <c r="AP99" s="21">
        <v>106047</v>
      </c>
      <c r="AQ99" s="21">
        <v>107488</v>
      </c>
      <c r="AR99" s="21">
        <v>130872</v>
      </c>
      <c r="AS99" s="21">
        <v>142333</v>
      </c>
      <c r="AT99" s="21">
        <v>140861</v>
      </c>
      <c r="AU99" s="21">
        <v>148223</v>
      </c>
      <c r="AV99" s="21">
        <v>191242</v>
      </c>
      <c r="AW99" s="21">
        <f>VLOOKUP($A99,'Appendix 1 Data'!$A:$R,15,FALSE)</f>
        <v>225037</v>
      </c>
      <c r="AZ99" s="33"/>
      <c r="BA99" s="25"/>
    </row>
    <row r="100" spans="1:57" ht="19.5" customHeight="1" x14ac:dyDescent="0.25">
      <c r="A100" s="5">
        <v>3001</v>
      </c>
      <c r="B100" s="5" t="s">
        <v>275</v>
      </c>
      <c r="C100" s="30">
        <v>35496.57</v>
      </c>
      <c r="D100" s="30">
        <v>33369.120000000003</v>
      </c>
      <c r="E100" s="30">
        <v>25148</v>
      </c>
      <c r="F100" s="30">
        <v>14438.95</v>
      </c>
      <c r="G100" s="30">
        <v>19536.47</v>
      </c>
      <c r="H100" s="30">
        <v>20995</v>
      </c>
      <c r="I100" s="30">
        <v>19324</v>
      </c>
      <c r="J100" s="30">
        <v>3680</v>
      </c>
      <c r="K100" s="30">
        <v>16225</v>
      </c>
      <c r="L100" s="30">
        <v>12949.159999999918</v>
      </c>
      <c r="M100" s="30">
        <f>VLOOKUP($A100,'Appendix 1 Data'!$A:$R,5,FALSE)</f>
        <v>14478</v>
      </c>
      <c r="O100" s="31">
        <v>15000</v>
      </c>
      <c r="P100" s="31">
        <v>10500</v>
      </c>
      <c r="Q100" s="31">
        <v>9500</v>
      </c>
      <c r="R100" s="31">
        <v>7400</v>
      </c>
      <c r="S100" s="31">
        <v>12200</v>
      </c>
      <c r="T100" s="31">
        <v>11900</v>
      </c>
      <c r="U100" s="31">
        <v>5900</v>
      </c>
      <c r="V100" s="31">
        <v>500</v>
      </c>
      <c r="W100" s="31">
        <v>4750</v>
      </c>
      <c r="X100" s="31">
        <v>1412</v>
      </c>
      <c r="Y100" s="245">
        <f>VLOOKUP($A100,'Appendix 1 Data'!$A:$R,11,FALSE)</f>
        <v>2247</v>
      </c>
      <c r="AA100" s="32">
        <v>20496.57</v>
      </c>
      <c r="AB100" s="32">
        <v>22869.120000000003</v>
      </c>
      <c r="AC100" s="32">
        <v>15648</v>
      </c>
      <c r="AD100" s="32">
        <v>7038.9500000000007</v>
      </c>
      <c r="AE100" s="32">
        <v>7336.4700000000012</v>
      </c>
      <c r="AF100" s="32">
        <v>9095</v>
      </c>
      <c r="AG100" s="32">
        <v>13424</v>
      </c>
      <c r="AH100" s="32">
        <v>3180</v>
      </c>
      <c r="AI100" s="32">
        <v>11475</v>
      </c>
      <c r="AJ100" s="32">
        <v>11537.159999999918</v>
      </c>
      <c r="AK100" s="32">
        <f>VLOOKUP($A100,'Appendix 1 Data'!$A:$R,12,FALSE)</f>
        <v>12231</v>
      </c>
      <c r="AM100" s="21">
        <v>25000</v>
      </c>
      <c r="AN100" s="21">
        <v>25000</v>
      </c>
      <c r="AO100" s="21">
        <v>10000</v>
      </c>
      <c r="AP100" s="21">
        <v>10021</v>
      </c>
      <c r="AQ100" s="21">
        <v>10888</v>
      </c>
      <c r="AR100" s="21">
        <v>14890</v>
      </c>
      <c r="AS100" s="21">
        <v>13922</v>
      </c>
      <c r="AT100" s="21">
        <v>13692</v>
      </c>
      <c r="AU100" s="21">
        <v>11678</v>
      </c>
      <c r="AV100" s="21">
        <v>12042</v>
      </c>
      <c r="AW100" s="21">
        <f>VLOOKUP($A100,'Appendix 1 Data'!$A:$R,15,FALSE)</f>
        <v>12305</v>
      </c>
      <c r="AZ100" s="45"/>
      <c r="BA100" s="25"/>
    </row>
    <row r="101" spans="1:57" ht="19.5" customHeight="1" x14ac:dyDescent="0.25">
      <c r="A101" s="5">
        <v>3046</v>
      </c>
      <c r="B101" s="5" t="s">
        <v>276</v>
      </c>
      <c r="C101" s="30">
        <v>33538.32</v>
      </c>
      <c r="D101" s="30">
        <v>11080.26</v>
      </c>
      <c r="E101" s="30">
        <v>37726</v>
      </c>
      <c r="F101" s="30">
        <v>56958.67</v>
      </c>
      <c r="G101" s="30">
        <v>48848.24</v>
      </c>
      <c r="H101" s="30">
        <v>30609</v>
      </c>
      <c r="I101" s="30">
        <v>22340</v>
      </c>
      <c r="J101" s="30">
        <v>19328</v>
      </c>
      <c r="K101" s="30">
        <v>9862</v>
      </c>
      <c r="L101" s="30">
        <v>12990.14999999998</v>
      </c>
      <c r="M101" s="30">
        <f>VLOOKUP($A101,'Appendix 1 Data'!$A:$R,5,FALSE)</f>
        <v>18256</v>
      </c>
      <c r="O101" s="31">
        <v>14900</v>
      </c>
      <c r="P101" s="31">
        <v>12631.23</v>
      </c>
      <c r="Q101" s="31">
        <v>17869</v>
      </c>
      <c r="R101" s="31">
        <v>21890</v>
      </c>
      <c r="S101" s="31">
        <v>15496</v>
      </c>
      <c r="T101" s="31">
        <v>14816</v>
      </c>
      <c r="U101" s="31">
        <v>18000</v>
      </c>
      <c r="V101" s="31">
        <v>19000</v>
      </c>
      <c r="W101" s="31">
        <v>9862</v>
      </c>
      <c r="X101" s="31">
        <v>12990</v>
      </c>
      <c r="Y101" s="245">
        <f>VLOOKUP($A101,'Appendix 1 Data'!$A:$R,11,FALSE)</f>
        <v>6678</v>
      </c>
      <c r="AA101" s="32">
        <v>18638.32</v>
      </c>
      <c r="AB101" s="32">
        <v>-1550.9699999999993</v>
      </c>
      <c r="AC101" s="32">
        <v>19857</v>
      </c>
      <c r="AD101" s="32">
        <v>35068.67</v>
      </c>
      <c r="AE101" s="32">
        <v>33352.239999999998</v>
      </c>
      <c r="AF101" s="32">
        <v>15793</v>
      </c>
      <c r="AG101" s="32">
        <v>4340</v>
      </c>
      <c r="AH101" s="32">
        <v>328</v>
      </c>
      <c r="AI101" s="32">
        <v>0</v>
      </c>
      <c r="AJ101" s="32">
        <v>0.14999999997962732</v>
      </c>
      <c r="AK101" s="32">
        <f>VLOOKUP($A101,'Appendix 1 Data'!$A:$R,12,FALSE)</f>
        <v>11578</v>
      </c>
      <c r="AM101" s="21">
        <v>25000</v>
      </c>
      <c r="AN101" s="21">
        <v>25000</v>
      </c>
      <c r="AO101" s="21">
        <v>33172</v>
      </c>
      <c r="AP101" s="21">
        <v>35258</v>
      </c>
      <c r="AQ101" s="21">
        <v>33875</v>
      </c>
      <c r="AR101" s="21">
        <v>36320</v>
      </c>
      <c r="AS101" s="21">
        <v>38606</v>
      </c>
      <c r="AT101" s="21">
        <v>37859</v>
      </c>
      <c r="AU101" s="21">
        <v>35900</v>
      </c>
      <c r="AV101" s="21">
        <v>37375</v>
      </c>
      <c r="AW101" s="21">
        <f>VLOOKUP($A101,'Appendix 1 Data'!$A:$R,15,FALSE)</f>
        <v>38749</v>
      </c>
      <c r="BA101" s="25"/>
    </row>
    <row r="102" spans="1:57" ht="19.5" customHeight="1" x14ac:dyDescent="0.25">
      <c r="A102" s="5">
        <v>3065</v>
      </c>
      <c r="B102" s="5" t="s">
        <v>277</v>
      </c>
      <c r="C102" s="30">
        <v>30562.87</v>
      </c>
      <c r="D102" s="30">
        <v>28794.73</v>
      </c>
      <c r="E102" s="30">
        <v>17465</v>
      </c>
      <c r="F102" s="30">
        <v>16967.71</v>
      </c>
      <c r="G102" s="30">
        <v>4534.05</v>
      </c>
      <c r="H102" s="30">
        <v>15872</v>
      </c>
      <c r="I102" s="30">
        <v>9843</v>
      </c>
      <c r="J102" s="30">
        <v>25830</v>
      </c>
      <c r="K102" s="30">
        <v>14576</v>
      </c>
      <c r="L102" s="30">
        <v>16398.719999999907</v>
      </c>
      <c r="M102" s="30">
        <f>VLOOKUP($A102,'Appendix 1 Data'!$A:$R,5,FALSE)</f>
        <v>794</v>
      </c>
      <c r="O102" s="31">
        <v>5750</v>
      </c>
      <c r="P102" s="31">
        <v>12800</v>
      </c>
      <c r="Q102" s="31">
        <v>6270</v>
      </c>
      <c r="R102" s="31">
        <v>10553</v>
      </c>
      <c r="S102" s="31">
        <v>4546</v>
      </c>
      <c r="T102" s="31">
        <v>15872</v>
      </c>
      <c r="U102" s="31">
        <v>3624</v>
      </c>
      <c r="V102" s="31">
        <v>13834</v>
      </c>
      <c r="W102" s="31">
        <v>1900</v>
      </c>
      <c r="X102" s="31">
        <v>511</v>
      </c>
      <c r="Y102" s="245">
        <f>VLOOKUP($A102,'Appendix 1 Data'!$A:$R,11,FALSE)</f>
        <v>0</v>
      </c>
      <c r="AA102" s="32">
        <v>24812.87</v>
      </c>
      <c r="AB102" s="32">
        <v>15994.73</v>
      </c>
      <c r="AC102" s="32">
        <v>11195</v>
      </c>
      <c r="AD102" s="32">
        <v>6414.7099999999991</v>
      </c>
      <c r="AE102" s="32">
        <v>-11.949999999999818</v>
      </c>
      <c r="AF102" s="32">
        <v>0</v>
      </c>
      <c r="AG102" s="32">
        <v>6219</v>
      </c>
      <c r="AH102" s="32">
        <v>11996</v>
      </c>
      <c r="AI102" s="32">
        <v>12676</v>
      </c>
      <c r="AJ102" s="32">
        <v>15887.719999999907</v>
      </c>
      <c r="AK102" s="32">
        <f>VLOOKUP($A102,'Appendix 1 Data'!$A:$R,12,FALSE)</f>
        <v>794</v>
      </c>
      <c r="AM102" s="21">
        <v>25000</v>
      </c>
      <c r="AN102" s="21">
        <v>25000</v>
      </c>
      <c r="AO102" s="21">
        <v>13334</v>
      </c>
      <c r="AP102" s="21">
        <v>12706</v>
      </c>
      <c r="AQ102" s="21">
        <v>14723</v>
      </c>
      <c r="AR102" s="21">
        <v>18714</v>
      </c>
      <c r="AS102" s="21">
        <v>18735</v>
      </c>
      <c r="AT102" s="21">
        <v>18612</v>
      </c>
      <c r="AU102" s="21">
        <v>15899</v>
      </c>
      <c r="AV102" s="21">
        <v>16383</v>
      </c>
      <c r="AW102" s="21">
        <f>VLOOKUP($A102,'Appendix 1 Data'!$A:$R,15,FALSE)</f>
        <v>17254</v>
      </c>
      <c r="AZ102" s="34"/>
      <c r="BA102" s="25"/>
    </row>
    <row r="103" spans="1:57" ht="19.5" customHeight="1" x14ac:dyDescent="0.25">
      <c r="A103" s="5">
        <v>3095</v>
      </c>
      <c r="B103" s="5" t="s">
        <v>278</v>
      </c>
      <c r="C103" s="30">
        <v>42857.14</v>
      </c>
      <c r="D103" s="30">
        <v>52481.14</v>
      </c>
      <c r="E103" s="30">
        <v>49420</v>
      </c>
      <c r="F103" s="30">
        <v>40864.129999999997</v>
      </c>
      <c r="G103" s="30">
        <v>13944.72</v>
      </c>
      <c r="H103" s="30">
        <v>-7928</v>
      </c>
      <c r="I103" s="30">
        <v>2619</v>
      </c>
      <c r="J103" s="30">
        <v>7817</v>
      </c>
      <c r="K103" s="30">
        <v>15086</v>
      </c>
      <c r="L103" s="30">
        <v>35188.320000000138</v>
      </c>
      <c r="M103" s="30">
        <f>VLOOKUP($A103,'Appendix 1 Data'!$A:$R,5,FALSE)</f>
        <v>36258</v>
      </c>
      <c r="O103" s="31">
        <v>28500</v>
      </c>
      <c r="P103" s="31">
        <v>28007</v>
      </c>
      <c r="Q103" s="31">
        <v>29880</v>
      </c>
      <c r="R103" s="31">
        <v>35638</v>
      </c>
      <c r="S103" s="31">
        <v>4370</v>
      </c>
      <c r="T103" s="31">
        <v>0</v>
      </c>
      <c r="U103" s="31">
        <v>0</v>
      </c>
      <c r="V103" s="31">
        <v>1500</v>
      </c>
      <c r="W103" s="31">
        <v>6849</v>
      </c>
      <c r="X103" s="31">
        <v>13580</v>
      </c>
      <c r="Y103" s="245">
        <f>VLOOKUP($A103,'Appendix 1 Data'!$A:$R,11,FALSE)</f>
        <v>13590</v>
      </c>
      <c r="AA103" s="32">
        <v>14357.14</v>
      </c>
      <c r="AB103" s="32">
        <v>24474.14</v>
      </c>
      <c r="AC103" s="32">
        <v>19540</v>
      </c>
      <c r="AD103" s="32">
        <v>5226.1299999999974</v>
      </c>
      <c r="AE103" s="32">
        <v>9574.7199999999993</v>
      </c>
      <c r="AF103" s="32">
        <v>-7928</v>
      </c>
      <c r="AG103" s="32">
        <v>2619</v>
      </c>
      <c r="AH103" s="32">
        <v>6317</v>
      </c>
      <c r="AI103" s="32">
        <v>8237</v>
      </c>
      <c r="AJ103" s="32">
        <v>21608.320000000138</v>
      </c>
      <c r="AK103" s="32">
        <f>VLOOKUP($A103,'Appendix 1 Data'!$A:$R,12,FALSE)</f>
        <v>22668</v>
      </c>
      <c r="AM103" s="21">
        <v>25000</v>
      </c>
      <c r="AN103" s="21">
        <v>25000</v>
      </c>
      <c r="AO103" s="21">
        <v>19315</v>
      </c>
      <c r="AP103" s="21">
        <v>17531</v>
      </c>
      <c r="AQ103" s="21">
        <v>18898</v>
      </c>
      <c r="AR103" s="21">
        <v>24269</v>
      </c>
      <c r="AS103" s="21">
        <v>23607</v>
      </c>
      <c r="AT103" s="21">
        <v>24210</v>
      </c>
      <c r="AU103" s="21">
        <v>24132</v>
      </c>
      <c r="AV103" s="21">
        <v>24439</v>
      </c>
      <c r="AW103" s="21">
        <f>VLOOKUP($A103,'Appendix 1 Data'!$A:$R,15,FALSE)</f>
        <v>23217</v>
      </c>
      <c r="AZ103" s="33"/>
      <c r="BA103" s="25"/>
    </row>
    <row r="104" spans="1:57" ht="19.5" customHeight="1" x14ac:dyDescent="0.25">
      <c r="A104" s="5">
        <v>3129</v>
      </c>
      <c r="B104" s="5" t="s">
        <v>377</v>
      </c>
      <c r="C104" s="30">
        <v>56517.61</v>
      </c>
      <c r="D104" s="30">
        <v>72087.19</v>
      </c>
      <c r="E104" s="30">
        <v>61163</v>
      </c>
      <c r="F104" s="30">
        <v>31392.19</v>
      </c>
      <c r="G104" s="30">
        <v>38395.71</v>
      </c>
      <c r="H104" s="30">
        <v>28981</v>
      </c>
      <c r="I104" s="30">
        <v>30160</v>
      </c>
      <c r="J104" s="30">
        <v>41843</v>
      </c>
      <c r="K104" s="30">
        <v>55646</v>
      </c>
      <c r="L104" s="30">
        <v>17727.12000000025</v>
      </c>
      <c r="M104" s="30">
        <f>VLOOKUP($A104,'Appendix 1 Data'!$A:$R,5,FALSE)</f>
        <v>-621</v>
      </c>
      <c r="O104" s="31">
        <v>34000</v>
      </c>
      <c r="P104" s="31">
        <v>48500</v>
      </c>
      <c r="Q104" s="31">
        <v>42425</v>
      </c>
      <c r="R104" s="31">
        <v>18600</v>
      </c>
      <c r="S104" s="31">
        <v>13860</v>
      </c>
      <c r="T104" s="31">
        <v>8977</v>
      </c>
      <c r="U104" s="31">
        <v>9400</v>
      </c>
      <c r="V104" s="31">
        <v>11452</v>
      </c>
      <c r="W104" s="31">
        <v>35700</v>
      </c>
      <c r="X104" s="31">
        <v>4018</v>
      </c>
      <c r="Y104" s="245">
        <f>VLOOKUP($A104,'Appendix 1 Data'!$A:$R,11,FALSE)</f>
        <v>0</v>
      </c>
      <c r="AA104" s="32">
        <v>22517.61</v>
      </c>
      <c r="AB104" s="32">
        <v>23587.190000000002</v>
      </c>
      <c r="AC104" s="32">
        <v>18738</v>
      </c>
      <c r="AD104" s="32">
        <v>12792.189999999999</v>
      </c>
      <c r="AE104" s="32">
        <v>24535.71</v>
      </c>
      <c r="AF104" s="32">
        <v>20004</v>
      </c>
      <c r="AG104" s="32">
        <v>20760</v>
      </c>
      <c r="AH104" s="32">
        <v>30391</v>
      </c>
      <c r="AI104" s="32">
        <v>19946</v>
      </c>
      <c r="AJ104" s="32">
        <v>13709.12000000025</v>
      </c>
      <c r="AK104" s="32">
        <f>VLOOKUP($A104,'Appendix 1 Data'!$A:$R,12,FALSE)</f>
        <v>-621</v>
      </c>
      <c r="AM104" s="21">
        <v>25000</v>
      </c>
      <c r="AN104" s="21">
        <v>25000</v>
      </c>
      <c r="AO104" s="21">
        <v>27728</v>
      </c>
      <c r="AP104" s="21">
        <v>30323</v>
      </c>
      <c r="AQ104" s="21">
        <v>29669</v>
      </c>
      <c r="AR104" s="21">
        <v>36472</v>
      </c>
      <c r="AS104" s="21">
        <v>35940</v>
      </c>
      <c r="AT104" s="21">
        <v>35969</v>
      </c>
      <c r="AU104" s="21">
        <v>37758</v>
      </c>
      <c r="AV104" s="21">
        <v>42433</v>
      </c>
      <c r="AW104" s="21">
        <f>VLOOKUP($A104,'Appendix 1 Data'!$A:$R,15,FALSE)</f>
        <v>45337</v>
      </c>
      <c r="BA104" s="143"/>
    </row>
    <row r="105" spans="1:57" ht="19.5" customHeight="1" x14ac:dyDescent="0.25">
      <c r="A105" s="5">
        <v>3133</v>
      </c>
      <c r="B105" s="5" t="s">
        <v>279</v>
      </c>
      <c r="C105" s="30">
        <v>43616.65</v>
      </c>
      <c r="D105" s="30">
        <v>52213.67</v>
      </c>
      <c r="E105" s="30">
        <v>74756</v>
      </c>
      <c r="F105" s="30">
        <v>45270.48</v>
      </c>
      <c r="G105" s="30">
        <v>19325.8</v>
      </c>
      <c r="H105" s="30">
        <v>45903</v>
      </c>
      <c r="I105" s="30">
        <v>44802</v>
      </c>
      <c r="J105" s="30">
        <v>9928</v>
      </c>
      <c r="K105" s="30">
        <v>7474</v>
      </c>
      <c r="L105" s="30">
        <v>8597.210000000181</v>
      </c>
      <c r="M105" s="30">
        <f>VLOOKUP($A105,'Appendix 1 Data'!$A:$R,5,FALSE)</f>
        <v>-20259</v>
      </c>
      <c r="O105" s="31">
        <v>20000</v>
      </c>
      <c r="P105" s="31">
        <v>27200</v>
      </c>
      <c r="Q105" s="31">
        <v>40859</v>
      </c>
      <c r="R105" s="31">
        <v>13259</v>
      </c>
      <c r="S105" s="31">
        <v>0</v>
      </c>
      <c r="T105" s="31">
        <v>8200</v>
      </c>
      <c r="U105" s="31">
        <v>53000</v>
      </c>
      <c r="V105" s="31">
        <v>0</v>
      </c>
      <c r="W105" s="31">
        <v>2194</v>
      </c>
      <c r="X105" s="31">
        <v>4352</v>
      </c>
      <c r="Y105" s="245">
        <f>VLOOKUP($A105,'Appendix 1 Data'!$A:$R,11,FALSE)</f>
        <v>0</v>
      </c>
      <c r="AA105" s="32">
        <v>23616.65</v>
      </c>
      <c r="AB105" s="32">
        <v>25013.67</v>
      </c>
      <c r="AC105" s="32">
        <v>33897</v>
      </c>
      <c r="AD105" s="32">
        <v>32011.480000000003</v>
      </c>
      <c r="AE105" s="32">
        <v>19325.8</v>
      </c>
      <c r="AF105" s="32">
        <v>37703</v>
      </c>
      <c r="AG105" s="32">
        <v>-8198</v>
      </c>
      <c r="AH105" s="32">
        <v>9928</v>
      </c>
      <c r="AI105" s="32">
        <v>5280</v>
      </c>
      <c r="AJ105" s="32">
        <v>4245.210000000181</v>
      </c>
      <c r="AK105" s="32">
        <f>VLOOKUP($A105,'Appendix 1 Data'!$A:$R,12,FALSE)</f>
        <v>-20259</v>
      </c>
      <c r="AM105" s="21">
        <v>25000</v>
      </c>
      <c r="AN105" s="21">
        <v>25000</v>
      </c>
      <c r="AO105" s="21">
        <v>34266</v>
      </c>
      <c r="AP105" s="21">
        <v>33694</v>
      </c>
      <c r="AQ105" s="21">
        <v>36447</v>
      </c>
      <c r="AR105" s="21">
        <v>37797</v>
      </c>
      <c r="AS105" s="21">
        <v>40139</v>
      </c>
      <c r="AT105" s="21">
        <v>40049</v>
      </c>
      <c r="AU105" s="21">
        <v>43706</v>
      </c>
      <c r="AV105" s="21">
        <v>39275</v>
      </c>
      <c r="AW105" s="21">
        <f>VLOOKUP($A105,'Appendix 1 Data'!$A:$R,15,FALSE)</f>
        <v>46926</v>
      </c>
    </row>
    <row r="106" spans="1:57" ht="19.5" customHeight="1" x14ac:dyDescent="0.25">
      <c r="A106" s="5">
        <v>3135</v>
      </c>
      <c r="B106" s="5" t="s">
        <v>280</v>
      </c>
      <c r="C106" s="30">
        <v>32277.19</v>
      </c>
      <c r="D106" s="30">
        <v>30778.880000000001</v>
      </c>
      <c r="E106" s="30">
        <v>23053</v>
      </c>
      <c r="F106" s="30">
        <v>9964.5400000000081</v>
      </c>
      <c r="G106" s="30">
        <v>3740.65</v>
      </c>
      <c r="H106" s="30">
        <v>-11172</v>
      </c>
      <c r="I106" s="30">
        <v>-16268</v>
      </c>
      <c r="J106" s="30">
        <v>-28356</v>
      </c>
      <c r="K106" s="30">
        <v>-28894</v>
      </c>
      <c r="L106" s="30">
        <v>11984.010000000017</v>
      </c>
      <c r="M106" s="30">
        <f>VLOOKUP($A106,'Appendix 1 Data'!$A:$R,5,FALSE)</f>
        <v>17551</v>
      </c>
      <c r="O106" s="31">
        <v>25805</v>
      </c>
      <c r="P106" s="31">
        <v>17400</v>
      </c>
      <c r="Q106" s="31">
        <v>6400</v>
      </c>
      <c r="R106" s="31">
        <v>2575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245">
        <f>VLOOKUP($A106,'Appendix 1 Data'!$A:$R,11,FALSE)</f>
        <v>0</v>
      </c>
      <c r="AA106" s="32">
        <v>6472.1899999999987</v>
      </c>
      <c r="AB106" s="32">
        <v>13378.880000000001</v>
      </c>
      <c r="AC106" s="32">
        <v>16653</v>
      </c>
      <c r="AD106" s="32">
        <v>7389.5400000000081</v>
      </c>
      <c r="AE106" s="32">
        <v>3740.65</v>
      </c>
      <c r="AF106" s="32">
        <v>-11172</v>
      </c>
      <c r="AG106" s="32">
        <v>-16268</v>
      </c>
      <c r="AH106" s="32">
        <v>-28356</v>
      </c>
      <c r="AI106" s="32">
        <v>-28894</v>
      </c>
      <c r="AJ106" s="32">
        <v>11984.010000000017</v>
      </c>
      <c r="AK106" s="32">
        <f>VLOOKUP($A106,'Appendix 1 Data'!$A:$R,12,FALSE)</f>
        <v>17551</v>
      </c>
      <c r="AM106" s="21">
        <v>25000</v>
      </c>
      <c r="AN106" s="21">
        <v>25000</v>
      </c>
      <c r="AO106" s="21">
        <v>18006</v>
      </c>
      <c r="AP106" s="21">
        <v>15812</v>
      </c>
      <c r="AQ106" s="21">
        <v>12691</v>
      </c>
      <c r="AR106" s="21">
        <v>17167</v>
      </c>
      <c r="AS106" s="21">
        <v>17553</v>
      </c>
      <c r="AT106" s="21">
        <v>17193</v>
      </c>
      <c r="AU106" s="21">
        <v>17612</v>
      </c>
      <c r="AV106" s="21">
        <v>19497</v>
      </c>
      <c r="AW106" s="21">
        <f>VLOOKUP($A106,'Appendix 1 Data'!$A:$R,15,FALSE)</f>
        <v>19939</v>
      </c>
      <c r="AZ106" s="34"/>
      <c r="BA106" s="35"/>
      <c r="BB106" s="35"/>
      <c r="BC106" s="35"/>
      <c r="BD106" s="35"/>
    </row>
    <row r="107" spans="1:57" ht="19.5" customHeight="1" x14ac:dyDescent="0.25">
      <c r="A107" s="5">
        <v>3173</v>
      </c>
      <c r="B107" s="5" t="s">
        <v>281</v>
      </c>
      <c r="C107" s="30">
        <v>21041.09</v>
      </c>
      <c r="D107" s="30">
        <v>23704.2</v>
      </c>
      <c r="E107" s="30">
        <v>39425</v>
      </c>
      <c r="F107" s="30">
        <v>15395.04</v>
      </c>
      <c r="G107" s="30">
        <v>1768.7</v>
      </c>
      <c r="H107" s="30">
        <v>71</v>
      </c>
      <c r="I107" s="30">
        <v>13445</v>
      </c>
      <c r="J107" s="30">
        <v>-15737</v>
      </c>
      <c r="K107" s="30">
        <v>-12749</v>
      </c>
      <c r="L107" s="30">
        <v>9338.0599999997557</v>
      </c>
      <c r="M107" s="30">
        <f>VLOOKUP($A107,'Appendix 1 Data'!$A:$R,5,FALSE)</f>
        <v>712</v>
      </c>
      <c r="O107" s="31">
        <v>3500</v>
      </c>
      <c r="P107" s="31">
        <v>0</v>
      </c>
      <c r="Q107" s="31">
        <v>2070</v>
      </c>
      <c r="R107" s="31">
        <v>2175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2638</v>
      </c>
      <c r="Y107" s="245">
        <f>VLOOKUP($A107,'Appendix 1 Data'!$A:$R,11,FALSE)</f>
        <v>0</v>
      </c>
      <c r="AA107" s="32">
        <v>17541.09</v>
      </c>
      <c r="AB107" s="32">
        <v>23704.2</v>
      </c>
      <c r="AC107" s="32">
        <v>37355</v>
      </c>
      <c r="AD107" s="32">
        <v>13220.04</v>
      </c>
      <c r="AE107" s="32">
        <v>1768.7</v>
      </c>
      <c r="AF107" s="32">
        <v>71</v>
      </c>
      <c r="AG107" s="32">
        <v>13445</v>
      </c>
      <c r="AH107" s="32">
        <v>-15737</v>
      </c>
      <c r="AI107" s="32">
        <v>-12749</v>
      </c>
      <c r="AJ107" s="32">
        <v>6700.0599999997557</v>
      </c>
      <c r="AK107" s="32">
        <f>VLOOKUP($A107,'Appendix 1 Data'!$A:$R,12,FALSE)</f>
        <v>712</v>
      </c>
      <c r="AM107" s="21">
        <v>25000</v>
      </c>
      <c r="AN107" s="21">
        <v>25000</v>
      </c>
      <c r="AO107" s="21">
        <v>33402</v>
      </c>
      <c r="AP107" s="21">
        <v>32846</v>
      </c>
      <c r="AQ107" s="21">
        <v>35096</v>
      </c>
      <c r="AR107" s="21">
        <v>38545</v>
      </c>
      <c r="AS107" s="21">
        <v>38012</v>
      </c>
      <c r="AT107" s="21">
        <v>37364</v>
      </c>
      <c r="AU107" s="21">
        <v>30753</v>
      </c>
      <c r="AV107" s="21">
        <v>32621</v>
      </c>
      <c r="AW107" s="21">
        <f>VLOOKUP($A107,'Appendix 1 Data'!$A:$R,15,FALSE)</f>
        <v>33066</v>
      </c>
      <c r="AZ107" s="33"/>
    </row>
    <row r="108" spans="1:57" ht="19.5" customHeight="1" x14ac:dyDescent="0.25">
      <c r="A108" s="5">
        <v>3210</v>
      </c>
      <c r="B108" s="5" t="s">
        <v>282</v>
      </c>
      <c r="C108" s="30">
        <v>48391.57</v>
      </c>
      <c r="D108" s="30">
        <v>32646.51</v>
      </c>
      <c r="E108" s="30">
        <v>30660</v>
      </c>
      <c r="F108" s="30">
        <v>35015.07</v>
      </c>
      <c r="G108" s="30">
        <v>14637.61</v>
      </c>
      <c r="H108" s="30">
        <v>12765</v>
      </c>
      <c r="I108" s="30">
        <v>13419</v>
      </c>
      <c r="J108" s="30">
        <v>10907</v>
      </c>
      <c r="K108" s="30">
        <v>28715</v>
      </c>
      <c r="L108" s="30">
        <v>24883.870000000265</v>
      </c>
      <c r="M108" s="30">
        <f>VLOOKUP($A108,'Appendix 1 Data'!$A:$R,5,FALSE)</f>
        <v>48131</v>
      </c>
      <c r="O108" s="31">
        <v>23400</v>
      </c>
      <c r="P108" s="31">
        <v>9300</v>
      </c>
      <c r="Q108" s="31">
        <v>3600</v>
      </c>
      <c r="R108" s="31">
        <v>4000</v>
      </c>
      <c r="S108" s="31">
        <v>0</v>
      </c>
      <c r="T108" s="31">
        <v>3600</v>
      </c>
      <c r="U108" s="31">
        <v>13500</v>
      </c>
      <c r="V108" s="31">
        <v>10907</v>
      </c>
      <c r="W108" s="31">
        <v>14950</v>
      </c>
      <c r="X108" s="31">
        <v>5844</v>
      </c>
      <c r="Y108" s="245">
        <f>VLOOKUP($A108,'Appendix 1 Data'!$A:$R,11,FALSE)</f>
        <v>12777</v>
      </c>
      <c r="AA108" s="32">
        <v>24991.57</v>
      </c>
      <c r="AB108" s="32">
        <v>23346.51</v>
      </c>
      <c r="AC108" s="32">
        <v>27060</v>
      </c>
      <c r="AD108" s="32">
        <v>31015.07</v>
      </c>
      <c r="AE108" s="32">
        <v>14637.61</v>
      </c>
      <c r="AF108" s="32">
        <v>9165</v>
      </c>
      <c r="AG108" s="32">
        <v>-81</v>
      </c>
      <c r="AH108" s="32">
        <v>0</v>
      </c>
      <c r="AI108" s="32">
        <v>13765</v>
      </c>
      <c r="AJ108" s="32">
        <v>19039.870000000265</v>
      </c>
      <c r="AK108" s="32">
        <f>VLOOKUP($A108,'Appendix 1 Data'!$A:$R,12,FALSE)</f>
        <v>35354</v>
      </c>
      <c r="AM108" s="21">
        <v>25000</v>
      </c>
      <c r="AN108" s="21">
        <v>25000</v>
      </c>
      <c r="AO108" s="21">
        <v>32549</v>
      </c>
      <c r="AP108" s="21">
        <v>33044</v>
      </c>
      <c r="AQ108" s="21">
        <v>33137</v>
      </c>
      <c r="AR108" s="21">
        <v>36577</v>
      </c>
      <c r="AS108" s="21">
        <v>38846</v>
      </c>
      <c r="AT108" s="21">
        <v>38846</v>
      </c>
      <c r="AU108" s="21">
        <v>37392</v>
      </c>
      <c r="AV108" s="21">
        <v>39694</v>
      </c>
      <c r="AW108" s="21">
        <f>VLOOKUP($A108,'Appendix 1 Data'!$A:$R,15,FALSE)</f>
        <v>40629</v>
      </c>
      <c r="AZ108" s="33"/>
      <c r="BA108" s="25"/>
      <c r="BE108" s="35"/>
    </row>
    <row r="109" spans="1:57" ht="19.5" customHeight="1" x14ac:dyDescent="0.25">
      <c r="A109" s="5">
        <v>3264</v>
      </c>
      <c r="B109" s="5" t="s">
        <v>283</v>
      </c>
      <c r="C109" s="30">
        <v>42108.11</v>
      </c>
      <c r="D109" s="30">
        <v>38711.629999999997</v>
      </c>
      <c r="E109" s="30">
        <v>54195</v>
      </c>
      <c r="F109" s="30">
        <v>36241.93</v>
      </c>
      <c r="G109" s="30">
        <v>15671.62</v>
      </c>
      <c r="H109" s="30">
        <v>23438</v>
      </c>
      <c r="I109" s="30">
        <v>38226</v>
      </c>
      <c r="J109" s="30">
        <v>26462</v>
      </c>
      <c r="K109" s="30">
        <v>2670</v>
      </c>
      <c r="L109" s="30">
        <v>10902.099999999986</v>
      </c>
      <c r="M109" s="30">
        <f>VLOOKUP($A109,'Appendix 1 Data'!$A:$R,5,FALSE)</f>
        <v>40570</v>
      </c>
      <c r="O109" s="31">
        <v>19225</v>
      </c>
      <c r="P109" s="31">
        <v>15700</v>
      </c>
      <c r="Q109" s="31">
        <v>38661</v>
      </c>
      <c r="R109" s="31">
        <v>20400</v>
      </c>
      <c r="S109" s="31">
        <v>5700</v>
      </c>
      <c r="T109" s="31">
        <v>8976</v>
      </c>
      <c r="U109" s="31">
        <v>17700</v>
      </c>
      <c r="V109" s="31">
        <v>7635</v>
      </c>
      <c r="W109" s="31">
        <v>2257</v>
      </c>
      <c r="X109" s="31">
        <v>5126</v>
      </c>
      <c r="Y109" s="245">
        <f>VLOOKUP($A109,'Appendix 1 Data'!$A:$R,11,FALSE)</f>
        <v>29205</v>
      </c>
      <c r="AA109" s="32">
        <v>22883.11</v>
      </c>
      <c r="AB109" s="32">
        <v>23011.629999999997</v>
      </c>
      <c r="AC109" s="32">
        <v>15534</v>
      </c>
      <c r="AD109" s="32">
        <v>15841.93</v>
      </c>
      <c r="AE109" s="32">
        <v>9971.6200000000008</v>
      </c>
      <c r="AF109" s="32">
        <v>14462</v>
      </c>
      <c r="AG109" s="32">
        <v>20526</v>
      </c>
      <c r="AH109" s="32">
        <v>18827</v>
      </c>
      <c r="AI109" s="32">
        <v>413</v>
      </c>
      <c r="AJ109" s="32">
        <v>5776.0999999999858</v>
      </c>
      <c r="AK109" s="32">
        <f>VLOOKUP($A109,'Appendix 1 Data'!$A:$R,12,FALSE)</f>
        <v>11365</v>
      </c>
      <c r="AM109" s="21">
        <v>25000</v>
      </c>
      <c r="AN109" s="21">
        <v>25000</v>
      </c>
      <c r="AO109" s="21">
        <v>16885</v>
      </c>
      <c r="AP109" s="21">
        <v>15763</v>
      </c>
      <c r="AQ109" s="21">
        <v>15951</v>
      </c>
      <c r="AR109" s="21">
        <v>19836</v>
      </c>
      <c r="AS109" s="21">
        <v>20578</v>
      </c>
      <c r="AT109" s="21">
        <v>20048</v>
      </c>
      <c r="AU109" s="21">
        <v>20113</v>
      </c>
      <c r="AV109" s="21">
        <v>22494</v>
      </c>
      <c r="AW109" s="21">
        <f>VLOOKUP($A109,'Appendix 1 Data'!$A:$R,15,FALSE)</f>
        <v>24494</v>
      </c>
      <c r="AZ109" s="33"/>
      <c r="BA109" s="25"/>
    </row>
    <row r="110" spans="1:57" ht="19.5" customHeight="1" x14ac:dyDescent="0.25">
      <c r="A110" s="5">
        <v>3312</v>
      </c>
      <c r="B110" s="5" t="s">
        <v>284</v>
      </c>
      <c r="C110" s="30">
        <v>53590.85</v>
      </c>
      <c r="D110" s="30">
        <v>53315.22</v>
      </c>
      <c r="E110" s="30">
        <v>51566</v>
      </c>
      <c r="F110" s="30">
        <v>55659.38</v>
      </c>
      <c r="G110" s="30">
        <v>90420.45</v>
      </c>
      <c r="H110" s="30">
        <v>80080</v>
      </c>
      <c r="I110" s="30">
        <v>78940</v>
      </c>
      <c r="J110" s="30">
        <v>79467</v>
      </c>
      <c r="K110" s="30">
        <v>19141</v>
      </c>
      <c r="L110" s="30">
        <v>65543.660000000367</v>
      </c>
      <c r="M110" s="30">
        <f>VLOOKUP($A110,'Appendix 1 Data'!$A:$R,5,FALSE)</f>
        <v>79624</v>
      </c>
      <c r="O110" s="31">
        <v>37866</v>
      </c>
      <c r="P110" s="31">
        <v>25512</v>
      </c>
      <c r="Q110" s="31">
        <v>15000</v>
      </c>
      <c r="R110" s="31">
        <v>15800</v>
      </c>
      <c r="S110" s="31">
        <v>41000</v>
      </c>
      <c r="T110" s="31">
        <v>26000</v>
      </c>
      <c r="U110" s="31">
        <v>28440</v>
      </c>
      <c r="V110" s="31">
        <v>36100</v>
      </c>
      <c r="W110" s="31">
        <v>19100</v>
      </c>
      <c r="X110" s="31">
        <v>69479</v>
      </c>
      <c r="Y110" s="245">
        <f>VLOOKUP($A110,'Appendix 1 Data'!$A:$R,11,FALSE)</f>
        <v>49042</v>
      </c>
      <c r="AA110" s="32">
        <v>15724.849999999999</v>
      </c>
      <c r="AB110" s="32">
        <v>27803.22</v>
      </c>
      <c r="AC110" s="32">
        <v>36566</v>
      </c>
      <c r="AD110" s="32">
        <v>39859.379999999997</v>
      </c>
      <c r="AE110" s="32">
        <v>49420.45</v>
      </c>
      <c r="AF110" s="32">
        <v>54080</v>
      </c>
      <c r="AG110" s="32">
        <v>50500</v>
      </c>
      <c r="AH110" s="32">
        <v>43367</v>
      </c>
      <c r="AI110" s="32">
        <v>41</v>
      </c>
      <c r="AJ110" s="32">
        <v>-3935.3399999996327</v>
      </c>
      <c r="AK110" s="32">
        <f>VLOOKUP($A110,'Appendix 1 Data'!$A:$R,12,FALSE)</f>
        <v>30582</v>
      </c>
      <c r="AM110" s="21">
        <v>30221</v>
      </c>
      <c r="AN110" s="21">
        <v>31300</v>
      </c>
      <c r="AO110" s="21">
        <v>51280</v>
      </c>
      <c r="AP110" s="21">
        <v>51518</v>
      </c>
      <c r="AQ110" s="21">
        <v>50800</v>
      </c>
      <c r="AR110" s="21">
        <v>56955</v>
      </c>
      <c r="AS110" s="21">
        <v>52962</v>
      </c>
      <c r="AT110" s="21">
        <v>53444</v>
      </c>
      <c r="AU110" s="21">
        <v>51242</v>
      </c>
      <c r="AV110" s="21">
        <v>47531</v>
      </c>
      <c r="AW110" s="21">
        <f>VLOOKUP($A110,'Appendix 1 Data'!$A:$R,15,FALSE)</f>
        <v>47848</v>
      </c>
      <c r="AZ110" s="33"/>
      <c r="BA110" s="25"/>
    </row>
    <row r="111" spans="1:57" ht="19.5" customHeight="1" x14ac:dyDescent="0.25">
      <c r="A111" s="5">
        <v>3333</v>
      </c>
      <c r="B111" s="5" t="s">
        <v>285</v>
      </c>
      <c r="C111" s="30">
        <v>40610.32</v>
      </c>
      <c r="D111" s="30">
        <v>68920.34</v>
      </c>
      <c r="E111" s="30">
        <v>55181</v>
      </c>
      <c r="F111" s="30">
        <v>40837.42</v>
      </c>
      <c r="G111" s="30">
        <v>22024.14</v>
      </c>
      <c r="H111" s="30">
        <v>52039</v>
      </c>
      <c r="I111" s="30">
        <v>72303</v>
      </c>
      <c r="J111" s="30">
        <v>95998</v>
      </c>
      <c r="K111" s="30">
        <v>102309</v>
      </c>
      <c r="L111" s="30">
        <v>63128.770000001343</v>
      </c>
      <c r="M111" s="30">
        <f>VLOOKUP($A111,'Appendix 1 Data'!$A:$R,5,FALSE)</f>
        <v>71842</v>
      </c>
      <c r="O111" s="31">
        <v>25500</v>
      </c>
      <c r="P111" s="31">
        <v>46400</v>
      </c>
      <c r="Q111" s="31">
        <v>28600</v>
      </c>
      <c r="R111" s="31">
        <v>27080</v>
      </c>
      <c r="S111" s="31">
        <v>17910</v>
      </c>
      <c r="T111" s="31">
        <v>14100</v>
      </c>
      <c r="U111" s="31">
        <v>19900</v>
      </c>
      <c r="V111" s="31">
        <v>38000</v>
      </c>
      <c r="W111" s="31">
        <v>74200</v>
      </c>
      <c r="X111" s="31">
        <v>10181</v>
      </c>
      <c r="Y111" s="245">
        <f>VLOOKUP($A111,'Appendix 1 Data'!$A:$R,11,FALSE)</f>
        <v>11169</v>
      </c>
      <c r="AA111" s="32">
        <v>15110.32</v>
      </c>
      <c r="AB111" s="32">
        <v>22520.339999999997</v>
      </c>
      <c r="AC111" s="32">
        <v>26581</v>
      </c>
      <c r="AD111" s="32">
        <v>13757.419999999998</v>
      </c>
      <c r="AE111" s="32">
        <v>4114.1399999999994</v>
      </c>
      <c r="AF111" s="32">
        <v>37939</v>
      </c>
      <c r="AG111" s="32">
        <v>52403</v>
      </c>
      <c r="AH111" s="32">
        <v>57998</v>
      </c>
      <c r="AI111" s="32">
        <v>28109</v>
      </c>
      <c r="AJ111" s="32">
        <v>52947.770000001343</v>
      </c>
      <c r="AK111" s="32">
        <f>VLOOKUP($A111,'Appendix 1 Data'!$A:$R,12,FALSE)</f>
        <v>60673</v>
      </c>
      <c r="AM111" s="21">
        <v>37039</v>
      </c>
      <c r="AN111" s="21">
        <v>37754</v>
      </c>
      <c r="AO111" s="21">
        <v>61716</v>
      </c>
      <c r="AP111" s="21">
        <v>64157</v>
      </c>
      <c r="AQ111" s="21">
        <v>68935</v>
      </c>
      <c r="AR111" s="21">
        <v>77999</v>
      </c>
      <c r="AS111" s="21">
        <v>82208</v>
      </c>
      <c r="AT111" s="21">
        <v>81837</v>
      </c>
      <c r="AU111" s="21">
        <v>83951</v>
      </c>
      <c r="AV111" s="21">
        <v>87281</v>
      </c>
      <c r="AW111" s="21">
        <f>VLOOKUP($A111,'Appendix 1 Data'!$A:$R,15,FALSE)</f>
        <v>85163</v>
      </c>
      <c r="AZ111" s="45"/>
      <c r="BA111" s="25"/>
    </row>
    <row r="112" spans="1:57" ht="19.5" customHeight="1" x14ac:dyDescent="0.25">
      <c r="A112" s="5">
        <v>3346</v>
      </c>
      <c r="B112" s="5" t="s">
        <v>286</v>
      </c>
      <c r="C112" s="30">
        <v>28098.18</v>
      </c>
      <c r="D112" s="30">
        <v>23652.89</v>
      </c>
      <c r="E112" s="30">
        <v>38639</v>
      </c>
      <c r="F112" s="30">
        <v>37408.49</v>
      </c>
      <c r="G112" s="30">
        <v>24414.71</v>
      </c>
      <c r="H112" s="30">
        <v>-3762</v>
      </c>
      <c r="I112" s="30">
        <v>7233</v>
      </c>
      <c r="J112" s="30">
        <v>10603</v>
      </c>
      <c r="K112" s="30">
        <v>6617</v>
      </c>
      <c r="L112" s="30">
        <v>5062.7300000002697</v>
      </c>
      <c r="M112" s="30">
        <f>VLOOKUP($A112,'Appendix 1 Data'!$A:$R,5,FALSE)</f>
        <v>-3251</v>
      </c>
      <c r="O112" s="31">
        <v>6000</v>
      </c>
      <c r="P112" s="31">
        <v>0</v>
      </c>
      <c r="Q112" s="31">
        <v>18000</v>
      </c>
      <c r="R112" s="31">
        <v>18000</v>
      </c>
      <c r="S112" s="31">
        <v>0</v>
      </c>
      <c r="T112" s="31">
        <v>0</v>
      </c>
      <c r="U112" s="31">
        <v>12000</v>
      </c>
      <c r="V112" s="31">
        <v>0</v>
      </c>
      <c r="W112" s="31">
        <v>0</v>
      </c>
      <c r="X112" s="31">
        <v>3598</v>
      </c>
      <c r="Y112" s="245">
        <f>VLOOKUP($A112,'Appendix 1 Data'!$A:$R,11,FALSE)</f>
        <v>2055</v>
      </c>
      <c r="AA112" s="32">
        <v>22098.18</v>
      </c>
      <c r="AB112" s="32">
        <v>23652.89</v>
      </c>
      <c r="AC112" s="32">
        <v>20639</v>
      </c>
      <c r="AD112" s="32">
        <v>19408.489999999998</v>
      </c>
      <c r="AE112" s="32">
        <v>24414.71</v>
      </c>
      <c r="AF112" s="32">
        <v>-3762</v>
      </c>
      <c r="AG112" s="32">
        <v>-4767</v>
      </c>
      <c r="AH112" s="32">
        <v>10603</v>
      </c>
      <c r="AI112" s="32">
        <v>6617</v>
      </c>
      <c r="AJ112" s="32">
        <v>1464.7300000002697</v>
      </c>
      <c r="AK112" s="32">
        <f>VLOOKUP($A112,'Appendix 1 Data'!$A:$R,12,FALSE)</f>
        <v>-5306</v>
      </c>
      <c r="AM112" s="21">
        <v>25000</v>
      </c>
      <c r="AN112" s="21">
        <v>25000</v>
      </c>
      <c r="AO112" s="21">
        <v>36974</v>
      </c>
      <c r="AP112" s="21">
        <v>37239</v>
      </c>
      <c r="AQ112" s="21">
        <v>40226</v>
      </c>
      <c r="AR112" s="21">
        <v>47455</v>
      </c>
      <c r="AS112" s="21">
        <v>47010</v>
      </c>
      <c r="AT112" s="21">
        <v>46728</v>
      </c>
      <c r="AU112" s="21">
        <v>44432</v>
      </c>
      <c r="AV112" s="21">
        <v>46993</v>
      </c>
      <c r="AW112" s="21">
        <f>VLOOKUP($A112,'Appendix 1 Data'!$A:$R,15,FALSE)</f>
        <v>48093</v>
      </c>
      <c r="BA112" s="25"/>
    </row>
    <row r="113" spans="1:57" ht="19.5" customHeight="1" x14ac:dyDescent="0.25">
      <c r="A113" s="5">
        <v>3347</v>
      </c>
      <c r="B113" s="5" t="s">
        <v>287</v>
      </c>
      <c r="C113" s="30">
        <v>13672.21</v>
      </c>
      <c r="D113" s="30">
        <v>12485.79</v>
      </c>
      <c r="E113" s="30">
        <v>46249</v>
      </c>
      <c r="F113" s="30">
        <v>31679.71</v>
      </c>
      <c r="G113" s="30">
        <v>32660.33</v>
      </c>
      <c r="H113" s="30">
        <v>48414</v>
      </c>
      <c r="I113" s="30">
        <v>54130</v>
      </c>
      <c r="J113" s="30">
        <v>41460</v>
      </c>
      <c r="K113" s="30">
        <v>50368</v>
      </c>
      <c r="L113" s="30">
        <v>39788.019999999837</v>
      </c>
      <c r="M113" s="30">
        <f>VLOOKUP($A113,'Appendix 1 Data'!$A:$R,5,FALSE)</f>
        <v>34797</v>
      </c>
      <c r="O113" s="31">
        <v>5200</v>
      </c>
      <c r="P113" s="31">
        <v>3100</v>
      </c>
      <c r="Q113" s="31">
        <v>24100</v>
      </c>
      <c r="R113" s="31">
        <v>12100</v>
      </c>
      <c r="S113" s="31">
        <v>12940</v>
      </c>
      <c r="T113" s="31">
        <v>21700</v>
      </c>
      <c r="U113" s="31">
        <v>28500</v>
      </c>
      <c r="V113" s="31">
        <v>15900</v>
      </c>
      <c r="W113" s="31">
        <v>26400</v>
      </c>
      <c r="X113" s="31">
        <v>20264</v>
      </c>
      <c r="Y113" s="245">
        <f>VLOOKUP($A113,'Appendix 1 Data'!$A:$R,11,FALSE)</f>
        <v>6910</v>
      </c>
      <c r="AA113" s="32">
        <v>8472.2099999999991</v>
      </c>
      <c r="AB113" s="32">
        <v>9385.7900000000009</v>
      </c>
      <c r="AC113" s="32">
        <v>22149</v>
      </c>
      <c r="AD113" s="32">
        <v>19579.71</v>
      </c>
      <c r="AE113" s="32">
        <v>19720.330000000002</v>
      </c>
      <c r="AF113" s="32">
        <v>26714</v>
      </c>
      <c r="AG113" s="32">
        <v>25630</v>
      </c>
      <c r="AH113" s="32">
        <v>25560</v>
      </c>
      <c r="AI113" s="32">
        <v>23968</v>
      </c>
      <c r="AJ113" s="32">
        <v>19524.019999999837</v>
      </c>
      <c r="AK113" s="32">
        <f>VLOOKUP($A113,'Appendix 1 Data'!$A:$R,12,FALSE)</f>
        <v>27887</v>
      </c>
      <c r="AM113" s="21">
        <v>25000</v>
      </c>
      <c r="AN113" s="21">
        <v>25000</v>
      </c>
      <c r="AO113" s="21">
        <v>23649</v>
      </c>
      <c r="AP113" s="21">
        <v>23720</v>
      </c>
      <c r="AQ113" s="21">
        <v>25081</v>
      </c>
      <c r="AR113" s="21">
        <v>28553</v>
      </c>
      <c r="AS113" s="21">
        <v>25704</v>
      </c>
      <c r="AT113" s="21">
        <v>25675</v>
      </c>
      <c r="AU113" s="21">
        <v>24266</v>
      </c>
      <c r="AV113" s="21">
        <v>27840</v>
      </c>
      <c r="AW113" s="21">
        <f>VLOOKUP($A113,'Appendix 1 Data'!$A:$R,15,FALSE)</f>
        <v>29524</v>
      </c>
      <c r="AZ113" s="34"/>
      <c r="BA113" s="25"/>
    </row>
    <row r="114" spans="1:57" ht="19.5" customHeight="1" x14ac:dyDescent="0.25">
      <c r="A114" s="5">
        <v>3349</v>
      </c>
      <c r="B114" s="5" t="s">
        <v>288</v>
      </c>
      <c r="C114" s="30">
        <v>29532.560000000001</v>
      </c>
      <c r="D114" s="30">
        <v>18932.55</v>
      </c>
      <c r="E114" s="30">
        <v>9809</v>
      </c>
      <c r="F114" s="30">
        <v>-5220.9399999999996</v>
      </c>
      <c r="G114" s="30">
        <v>-13651.64</v>
      </c>
      <c r="H114" s="30">
        <v>-31878</v>
      </c>
      <c r="I114" s="30">
        <v>-41935</v>
      </c>
      <c r="J114" s="30">
        <v>-59855</v>
      </c>
      <c r="K114" s="30">
        <v>-35391</v>
      </c>
      <c r="L114" s="30">
        <v>-14462.369999999995</v>
      </c>
      <c r="M114" s="30">
        <f>VLOOKUP($A114,'Appendix 1 Data'!$A:$R,5,FALSE)</f>
        <v>-37564</v>
      </c>
      <c r="O114" s="31">
        <v>20000</v>
      </c>
      <c r="P114" s="31">
        <v>20000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245">
        <f>VLOOKUP($A114,'Appendix 1 Data'!$A:$R,11,FALSE)</f>
        <v>0</v>
      </c>
      <c r="AA114" s="32">
        <v>9532.5600000000013</v>
      </c>
      <c r="AB114" s="32">
        <v>-1067.4500000000007</v>
      </c>
      <c r="AC114" s="32">
        <v>9809</v>
      </c>
      <c r="AD114" s="32">
        <v>-5220.9399999999996</v>
      </c>
      <c r="AE114" s="32">
        <v>-13651.64</v>
      </c>
      <c r="AF114" s="32">
        <v>-31878</v>
      </c>
      <c r="AG114" s="32">
        <v>-41935</v>
      </c>
      <c r="AH114" s="32">
        <v>-59855</v>
      </c>
      <c r="AI114" s="32">
        <v>-35391</v>
      </c>
      <c r="AJ114" s="32">
        <v>-14462.369999999995</v>
      </c>
      <c r="AK114" s="32">
        <f>VLOOKUP($A114,'Appendix 1 Data'!$A:$R,12,FALSE)</f>
        <v>-37564</v>
      </c>
      <c r="AM114" s="21">
        <v>25000</v>
      </c>
      <c r="AN114" s="21">
        <v>25000</v>
      </c>
      <c r="AO114" s="21">
        <v>11841</v>
      </c>
      <c r="AP114" s="21">
        <v>13463</v>
      </c>
      <c r="AQ114" s="21">
        <v>12011</v>
      </c>
      <c r="AR114" s="21">
        <v>15891</v>
      </c>
      <c r="AS114" s="21">
        <v>17945</v>
      </c>
      <c r="AT114" s="21">
        <v>17447</v>
      </c>
      <c r="AU114" s="21">
        <v>16562</v>
      </c>
      <c r="AV114" s="21">
        <v>18871</v>
      </c>
      <c r="AW114" s="21">
        <f>VLOOKUP($A114,'Appendix 1 Data'!$A:$R,15,FALSE)</f>
        <v>18032</v>
      </c>
      <c r="AZ114" s="33"/>
      <c r="BA114" s="25"/>
    </row>
    <row r="115" spans="1:57" ht="19.5" customHeight="1" x14ac:dyDescent="0.25">
      <c r="A115" s="5">
        <v>3355</v>
      </c>
      <c r="B115" s="5" t="s">
        <v>289</v>
      </c>
      <c r="C115" s="30">
        <v>29674.7</v>
      </c>
      <c r="D115" s="30">
        <v>54598.85</v>
      </c>
      <c r="E115" s="30">
        <v>62619</v>
      </c>
      <c r="F115" s="30">
        <v>38475.879999999997</v>
      </c>
      <c r="G115" s="30">
        <v>36580.54</v>
      </c>
      <c r="H115" s="30">
        <v>33918</v>
      </c>
      <c r="I115" s="30">
        <v>36586</v>
      </c>
      <c r="J115" s="30">
        <v>20766</v>
      </c>
      <c r="K115" s="30">
        <v>31309</v>
      </c>
      <c r="L115" s="30">
        <v>44229.510000000053</v>
      </c>
      <c r="M115" s="30">
        <f>VLOOKUP($A115,'Appendix 1 Data'!$A:$R,5,FALSE)</f>
        <v>71515</v>
      </c>
      <c r="O115" s="31">
        <v>5000</v>
      </c>
      <c r="P115" s="31">
        <v>34460</v>
      </c>
      <c r="Q115" s="31">
        <v>34090</v>
      </c>
      <c r="R115" s="31">
        <v>21136</v>
      </c>
      <c r="S115" s="31">
        <v>17548</v>
      </c>
      <c r="T115" s="31">
        <v>13700</v>
      </c>
      <c r="U115" s="31">
        <v>15500</v>
      </c>
      <c r="V115" s="31">
        <v>1700</v>
      </c>
      <c r="W115" s="31">
        <v>13641</v>
      </c>
      <c r="X115" s="31">
        <v>17539</v>
      </c>
      <c r="Y115" s="245">
        <f>VLOOKUP($A115,'Appendix 1 Data'!$A:$R,11,FALSE)</f>
        <v>45907</v>
      </c>
      <c r="AA115" s="32">
        <v>24674.7</v>
      </c>
      <c r="AB115" s="32">
        <v>20138.849999999999</v>
      </c>
      <c r="AC115" s="32">
        <v>28529</v>
      </c>
      <c r="AD115" s="32">
        <v>17339.879999999997</v>
      </c>
      <c r="AE115" s="32">
        <v>19032.54</v>
      </c>
      <c r="AF115" s="32">
        <v>20218</v>
      </c>
      <c r="AG115" s="32">
        <v>21086</v>
      </c>
      <c r="AH115" s="32">
        <v>19066</v>
      </c>
      <c r="AI115" s="32">
        <v>17668</v>
      </c>
      <c r="AJ115" s="32">
        <v>26690.510000000053</v>
      </c>
      <c r="AK115" s="32">
        <f>VLOOKUP($A115,'Appendix 1 Data'!$A:$R,12,FALSE)</f>
        <v>25608</v>
      </c>
      <c r="AM115" s="21">
        <v>25000</v>
      </c>
      <c r="AN115" s="21">
        <v>25000</v>
      </c>
      <c r="AO115" s="21">
        <v>17279</v>
      </c>
      <c r="AP115" s="21">
        <v>18430</v>
      </c>
      <c r="AQ115" s="21">
        <v>18668</v>
      </c>
      <c r="AR115" s="21">
        <v>23080</v>
      </c>
      <c r="AS115" s="21">
        <v>22728</v>
      </c>
      <c r="AT115" s="21">
        <v>22426</v>
      </c>
      <c r="AU115" s="21">
        <v>24535</v>
      </c>
      <c r="AV115" s="21">
        <v>26912</v>
      </c>
      <c r="AW115" s="21">
        <f>VLOOKUP($A115,'Appendix 1 Data'!$A:$R,15,FALSE)</f>
        <v>26010</v>
      </c>
      <c r="BA115" s="143"/>
    </row>
    <row r="116" spans="1:57" s="201" customFormat="1" ht="19.5" customHeight="1" x14ac:dyDescent="0.25">
      <c r="A116" s="201">
        <v>3362</v>
      </c>
      <c r="B116" s="201" t="s">
        <v>441</v>
      </c>
      <c r="C116" s="202">
        <v>7477.71</v>
      </c>
      <c r="D116" s="202">
        <v>14663.3</v>
      </c>
      <c r="E116" s="202">
        <v>23759</v>
      </c>
      <c r="F116" s="217">
        <v>17706</v>
      </c>
      <c r="G116" s="202">
        <v>0</v>
      </c>
      <c r="H116" s="202">
        <v>0</v>
      </c>
      <c r="I116" s="202">
        <v>0</v>
      </c>
      <c r="J116" s="202">
        <v>0</v>
      </c>
      <c r="K116" s="202">
        <v>0</v>
      </c>
      <c r="L116" s="202">
        <v>0</v>
      </c>
      <c r="M116" s="202">
        <v>0</v>
      </c>
      <c r="N116" s="203"/>
      <c r="O116" s="204">
        <v>7419</v>
      </c>
      <c r="P116" s="204">
        <v>0</v>
      </c>
      <c r="Q116" s="204">
        <v>0</v>
      </c>
      <c r="R116" s="204">
        <v>0</v>
      </c>
      <c r="S116" s="204">
        <v>0</v>
      </c>
      <c r="T116" s="204">
        <v>0</v>
      </c>
      <c r="U116" s="204">
        <v>0</v>
      </c>
      <c r="V116" s="204">
        <v>0</v>
      </c>
      <c r="W116" s="204">
        <v>0</v>
      </c>
      <c r="X116" s="204">
        <v>0</v>
      </c>
      <c r="Y116" s="204">
        <v>0</v>
      </c>
      <c r="Z116" s="203"/>
      <c r="AA116" s="205">
        <v>58.710000000000036</v>
      </c>
      <c r="AB116" s="205">
        <v>14663.3</v>
      </c>
      <c r="AC116" s="205">
        <v>23759</v>
      </c>
      <c r="AD116" s="205">
        <v>17706</v>
      </c>
      <c r="AE116" s="205">
        <v>0</v>
      </c>
      <c r="AF116" s="205">
        <v>0</v>
      </c>
      <c r="AG116" s="205">
        <v>0</v>
      </c>
      <c r="AH116" s="205">
        <v>0</v>
      </c>
      <c r="AI116" s="205">
        <v>0</v>
      </c>
      <c r="AJ116" s="205">
        <v>0</v>
      </c>
      <c r="AK116" s="205">
        <v>0</v>
      </c>
      <c r="AL116" s="203"/>
      <c r="AM116" s="207">
        <v>25000</v>
      </c>
      <c r="AN116" s="207">
        <v>25000</v>
      </c>
      <c r="AO116" s="207">
        <v>10000</v>
      </c>
      <c r="AP116" s="207">
        <v>0</v>
      </c>
      <c r="AQ116" s="207">
        <v>0</v>
      </c>
      <c r="AR116" s="207">
        <v>0</v>
      </c>
      <c r="AS116" s="207">
        <v>0</v>
      </c>
      <c r="AT116" s="207">
        <v>0</v>
      </c>
      <c r="AU116" s="207">
        <v>0</v>
      </c>
      <c r="AV116" s="207">
        <v>0</v>
      </c>
      <c r="AW116" s="207">
        <v>0</v>
      </c>
      <c r="AX116" s="203"/>
      <c r="AY116" s="203"/>
      <c r="AZ116" s="211"/>
    </row>
    <row r="117" spans="1:57" ht="19.5" customHeight="1" x14ac:dyDescent="0.25">
      <c r="A117" s="5">
        <v>3367</v>
      </c>
      <c r="B117" s="5" t="s">
        <v>290</v>
      </c>
      <c r="C117" s="30">
        <v>23141.3</v>
      </c>
      <c r="D117" s="30">
        <v>24492.52</v>
      </c>
      <c r="E117" s="30">
        <v>15942</v>
      </c>
      <c r="F117" s="30">
        <v>-23951.08</v>
      </c>
      <c r="G117" s="30">
        <v>4703.7</v>
      </c>
      <c r="H117" s="30">
        <v>9174</v>
      </c>
      <c r="I117" s="30">
        <v>-560</v>
      </c>
      <c r="J117" s="30">
        <v>-12907</v>
      </c>
      <c r="K117" s="30">
        <v>-16378</v>
      </c>
      <c r="L117" s="30">
        <v>47313.430000000415</v>
      </c>
      <c r="M117" s="30">
        <f>VLOOKUP($A117,'Appendix 1 Data'!$A:$R,5,FALSE)</f>
        <v>63064</v>
      </c>
      <c r="O117" s="31">
        <v>11200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10678</v>
      </c>
      <c r="Y117" s="245">
        <f>VLOOKUP($A117,'Appendix 1 Data'!$A:$R,11,FALSE)</f>
        <v>18405</v>
      </c>
      <c r="AA117" s="32">
        <v>11941.3</v>
      </c>
      <c r="AB117" s="32">
        <v>24492.52</v>
      </c>
      <c r="AC117" s="32">
        <v>15942</v>
      </c>
      <c r="AD117" s="32">
        <v>-23951.08</v>
      </c>
      <c r="AE117" s="32">
        <v>4703.7</v>
      </c>
      <c r="AF117" s="32">
        <v>9174</v>
      </c>
      <c r="AG117" s="32">
        <v>-560</v>
      </c>
      <c r="AH117" s="32">
        <v>-12907</v>
      </c>
      <c r="AI117" s="32">
        <v>-16378</v>
      </c>
      <c r="AJ117" s="32">
        <v>36635.430000000415</v>
      </c>
      <c r="AK117" s="32">
        <f>VLOOKUP($A117,'Appendix 1 Data'!$A:$R,12,FALSE)</f>
        <v>44659</v>
      </c>
      <c r="AM117" s="21">
        <v>25000</v>
      </c>
      <c r="AN117" s="21">
        <v>25000</v>
      </c>
      <c r="AO117" s="21">
        <v>35839</v>
      </c>
      <c r="AP117" s="21">
        <v>38286</v>
      </c>
      <c r="AQ117" s="21">
        <v>40361</v>
      </c>
      <c r="AR117" s="21">
        <v>47282</v>
      </c>
      <c r="AS117" s="21">
        <v>46822</v>
      </c>
      <c r="AT117" s="21">
        <v>46324</v>
      </c>
      <c r="AU117" s="21">
        <v>44706</v>
      </c>
      <c r="AV117" s="21">
        <v>43842</v>
      </c>
      <c r="AW117" s="21">
        <f>VLOOKUP($A117,'Appendix 1 Data'!$A:$R,15,FALSE)</f>
        <v>45261</v>
      </c>
      <c r="AZ117" s="34"/>
      <c r="BA117" s="35"/>
      <c r="BB117" s="35"/>
      <c r="BC117" s="35"/>
      <c r="BD117" s="35"/>
    </row>
    <row r="118" spans="1:57" s="201" customFormat="1" ht="19.5" customHeight="1" x14ac:dyDescent="0.25">
      <c r="A118" s="201">
        <v>3402</v>
      </c>
      <c r="B118" s="201" t="s">
        <v>407</v>
      </c>
      <c r="C118" s="202">
        <v>18250.77</v>
      </c>
      <c r="D118" s="202">
        <v>12817.3</v>
      </c>
      <c r="E118" s="202">
        <v>-5688</v>
      </c>
      <c r="F118" s="202">
        <v>-2188.4600000000064</v>
      </c>
      <c r="G118" s="202">
        <v>-16320.37</v>
      </c>
      <c r="H118" s="217">
        <v>49526</v>
      </c>
      <c r="I118" s="202">
        <v>0</v>
      </c>
      <c r="J118" s="202">
        <v>0</v>
      </c>
      <c r="K118" s="202">
        <v>0</v>
      </c>
      <c r="L118" s="202">
        <v>0</v>
      </c>
      <c r="M118" s="202">
        <v>0</v>
      </c>
      <c r="N118" s="203"/>
      <c r="O118" s="204">
        <v>17660</v>
      </c>
      <c r="P118" s="204">
        <v>1200</v>
      </c>
      <c r="Q118" s="204">
        <v>0</v>
      </c>
      <c r="R118" s="204">
        <v>0</v>
      </c>
      <c r="S118" s="204">
        <v>0</v>
      </c>
      <c r="T118" s="204">
        <v>0</v>
      </c>
      <c r="U118" s="204">
        <v>0</v>
      </c>
      <c r="V118" s="204">
        <v>0</v>
      </c>
      <c r="W118" s="204">
        <v>0</v>
      </c>
      <c r="X118" s="204">
        <v>0</v>
      </c>
      <c r="Y118" s="204">
        <v>0</v>
      </c>
      <c r="Z118" s="203"/>
      <c r="AA118" s="205">
        <v>590.77000000000044</v>
      </c>
      <c r="AB118" s="205">
        <v>11617.3</v>
      </c>
      <c r="AC118" s="205">
        <v>-5688</v>
      </c>
      <c r="AD118" s="205">
        <v>-2188.4600000000064</v>
      </c>
      <c r="AE118" s="205">
        <v>-16320.37</v>
      </c>
      <c r="AF118" s="205">
        <v>0</v>
      </c>
      <c r="AG118" s="205">
        <v>0</v>
      </c>
      <c r="AH118" s="205">
        <v>0</v>
      </c>
      <c r="AI118" s="205">
        <v>0</v>
      </c>
      <c r="AJ118" s="205">
        <v>0</v>
      </c>
      <c r="AK118" s="205">
        <v>0</v>
      </c>
      <c r="AL118" s="203"/>
      <c r="AM118" s="207">
        <v>25000</v>
      </c>
      <c r="AN118" s="207">
        <v>25000</v>
      </c>
      <c r="AO118" s="207">
        <v>10000</v>
      </c>
      <c r="AP118" s="207">
        <v>10000</v>
      </c>
      <c r="AQ118" s="207">
        <v>10000</v>
      </c>
      <c r="AR118" s="207">
        <v>0</v>
      </c>
      <c r="AS118" s="207">
        <v>0</v>
      </c>
      <c r="AT118" s="207">
        <v>0</v>
      </c>
      <c r="AU118" s="207">
        <v>0</v>
      </c>
      <c r="AV118" s="207">
        <v>0</v>
      </c>
      <c r="AW118" s="207">
        <v>0</v>
      </c>
      <c r="AX118" s="203"/>
      <c r="AY118" s="203"/>
      <c r="AZ118" s="209"/>
    </row>
    <row r="119" spans="1:57" ht="19.5" customHeight="1" x14ac:dyDescent="0.25">
      <c r="A119" s="5">
        <v>3403</v>
      </c>
      <c r="B119" s="5" t="s">
        <v>291</v>
      </c>
      <c r="C119" s="30">
        <v>21824.880000000001</v>
      </c>
      <c r="D119" s="30">
        <v>26963.41</v>
      </c>
      <c r="E119" s="30">
        <v>27574</v>
      </c>
      <c r="F119" s="30">
        <v>20883.740000000002</v>
      </c>
      <c r="G119" s="30">
        <v>22428.47</v>
      </c>
      <c r="H119" s="30">
        <v>18307</v>
      </c>
      <c r="I119" s="30">
        <v>39721</v>
      </c>
      <c r="J119" s="30">
        <v>30767</v>
      </c>
      <c r="K119" s="30">
        <v>37064</v>
      </c>
      <c r="L119" s="30">
        <v>26566.620000000054</v>
      </c>
      <c r="M119" s="30">
        <f>VLOOKUP($A119,'Appendix 1 Data'!$A:$R,5,FALSE)</f>
        <v>33259</v>
      </c>
      <c r="O119" s="31">
        <v>4800</v>
      </c>
      <c r="P119" s="31">
        <v>0</v>
      </c>
      <c r="Q119" s="31">
        <v>14640</v>
      </c>
      <c r="R119" s="31">
        <v>8900</v>
      </c>
      <c r="S119" s="31">
        <v>8950</v>
      </c>
      <c r="T119" s="31">
        <v>1900</v>
      </c>
      <c r="U119" s="31">
        <v>30680</v>
      </c>
      <c r="V119" s="31">
        <v>18200</v>
      </c>
      <c r="W119" s="31">
        <v>23213</v>
      </c>
      <c r="X119" s="31">
        <v>17440</v>
      </c>
      <c r="Y119" s="245">
        <f>VLOOKUP($A119,'Appendix 1 Data'!$A:$R,11,FALSE)</f>
        <v>25665</v>
      </c>
      <c r="AA119" s="32">
        <v>17024.88</v>
      </c>
      <c r="AB119" s="32">
        <v>26963.41</v>
      </c>
      <c r="AC119" s="32">
        <v>12934</v>
      </c>
      <c r="AD119" s="32">
        <v>11983.740000000002</v>
      </c>
      <c r="AE119" s="32">
        <v>13478.470000000001</v>
      </c>
      <c r="AF119" s="32">
        <v>16407</v>
      </c>
      <c r="AG119" s="32">
        <v>9041</v>
      </c>
      <c r="AH119" s="32">
        <v>12567</v>
      </c>
      <c r="AI119" s="32">
        <v>13851</v>
      </c>
      <c r="AJ119" s="32">
        <v>9126.6200000000536</v>
      </c>
      <c r="AK119" s="32">
        <f>VLOOKUP($A119,'Appendix 1 Data'!$A:$R,12,FALSE)</f>
        <v>7594</v>
      </c>
      <c r="AM119" s="21">
        <v>25000</v>
      </c>
      <c r="AN119" s="21">
        <v>25000</v>
      </c>
      <c r="AO119" s="21">
        <v>14699</v>
      </c>
      <c r="AP119" s="21">
        <v>15094</v>
      </c>
      <c r="AQ119" s="21">
        <v>13813</v>
      </c>
      <c r="AR119" s="21">
        <v>19091</v>
      </c>
      <c r="AS119" s="21">
        <v>18570</v>
      </c>
      <c r="AT119" s="21">
        <v>19900</v>
      </c>
      <c r="AU119" s="21">
        <v>19618</v>
      </c>
      <c r="AV119" s="21">
        <v>22778</v>
      </c>
      <c r="AW119" s="21">
        <f>VLOOKUP($A119,'Appendix 1 Data'!$A:$R,15,FALSE)</f>
        <v>23215</v>
      </c>
      <c r="AZ119" s="33"/>
      <c r="BA119" s="25"/>
    </row>
    <row r="120" spans="1:57" ht="19.5" customHeight="1" x14ac:dyDescent="0.25">
      <c r="A120" s="5">
        <v>3408</v>
      </c>
      <c r="B120" s="5" t="s">
        <v>292</v>
      </c>
      <c r="C120" s="30">
        <v>30716.78</v>
      </c>
      <c r="D120" s="30">
        <v>38471.57</v>
      </c>
      <c r="E120" s="30">
        <v>27551</v>
      </c>
      <c r="F120" s="30">
        <v>22610.39</v>
      </c>
      <c r="G120" s="30">
        <v>13337.47</v>
      </c>
      <c r="H120" s="30">
        <v>16424</v>
      </c>
      <c r="I120" s="30">
        <v>33618</v>
      </c>
      <c r="J120" s="30">
        <v>35689</v>
      </c>
      <c r="K120" s="30">
        <v>57567</v>
      </c>
      <c r="L120" s="30">
        <v>24725.359999999811</v>
      </c>
      <c r="M120" s="30">
        <f>VLOOKUP($A120,'Appendix 1 Data'!$A:$R,5,FALSE)</f>
        <v>22179</v>
      </c>
      <c r="O120" s="31">
        <v>6400</v>
      </c>
      <c r="P120" s="31">
        <v>17100</v>
      </c>
      <c r="Q120" s="31">
        <v>12100</v>
      </c>
      <c r="R120" s="31">
        <v>12525</v>
      </c>
      <c r="S120" s="31">
        <v>7652</v>
      </c>
      <c r="T120" s="31">
        <v>8700</v>
      </c>
      <c r="U120" s="31">
        <v>18000</v>
      </c>
      <c r="V120" s="31">
        <v>19800</v>
      </c>
      <c r="W120" s="31">
        <v>41500</v>
      </c>
      <c r="X120" s="31">
        <v>24800</v>
      </c>
      <c r="Y120" s="245">
        <f>VLOOKUP($A120,'Appendix 1 Data'!$A:$R,11,FALSE)</f>
        <v>6221</v>
      </c>
      <c r="AA120" s="32">
        <v>24316.78</v>
      </c>
      <c r="AB120" s="32">
        <v>21371.57</v>
      </c>
      <c r="AC120" s="32">
        <v>15451</v>
      </c>
      <c r="AD120" s="32">
        <v>10085.39</v>
      </c>
      <c r="AE120" s="32">
        <v>5685.4699999999993</v>
      </c>
      <c r="AF120" s="32">
        <v>7724</v>
      </c>
      <c r="AG120" s="32">
        <v>15618</v>
      </c>
      <c r="AH120" s="32">
        <v>15889</v>
      </c>
      <c r="AI120" s="32">
        <v>16067</v>
      </c>
      <c r="AJ120" s="32">
        <v>-74.640000000188593</v>
      </c>
      <c r="AK120" s="32">
        <f>VLOOKUP($A120,'Appendix 1 Data'!$A:$R,12,FALSE)</f>
        <v>15958</v>
      </c>
      <c r="AM120" s="21">
        <v>25000</v>
      </c>
      <c r="AN120" s="21">
        <v>25000</v>
      </c>
      <c r="AO120" s="21">
        <v>10726</v>
      </c>
      <c r="AP120" s="21">
        <v>10721</v>
      </c>
      <c r="AQ120" s="21">
        <v>10550</v>
      </c>
      <c r="AR120" s="21">
        <v>15265</v>
      </c>
      <c r="AS120" s="21">
        <v>16186</v>
      </c>
      <c r="AT120" s="21">
        <v>16444</v>
      </c>
      <c r="AU120" s="21">
        <v>16556</v>
      </c>
      <c r="AV120" s="21">
        <v>15840</v>
      </c>
      <c r="AW120" s="21">
        <f>VLOOKUP($A120,'Appendix 1 Data'!$A:$R,15,FALSE)</f>
        <v>16153</v>
      </c>
      <c r="AZ120" s="33"/>
      <c r="BA120" s="25"/>
    </row>
    <row r="121" spans="1:57" ht="19.5" customHeight="1" x14ac:dyDescent="0.25">
      <c r="A121" s="5">
        <v>3411</v>
      </c>
      <c r="B121" s="5" t="s">
        <v>293</v>
      </c>
      <c r="C121" s="30">
        <v>4771.22</v>
      </c>
      <c r="D121" s="30">
        <v>10555.64</v>
      </c>
      <c r="E121" s="30">
        <v>956</v>
      </c>
      <c r="F121" s="30">
        <v>12177.89</v>
      </c>
      <c r="G121" s="30">
        <v>17400.259999999998</v>
      </c>
      <c r="H121" s="30">
        <v>13484</v>
      </c>
      <c r="I121" s="30">
        <v>9657</v>
      </c>
      <c r="J121" s="30">
        <v>8851</v>
      </c>
      <c r="K121" s="30">
        <v>8573</v>
      </c>
      <c r="L121" s="30">
        <v>16838.139999999832</v>
      </c>
      <c r="M121" s="30">
        <f>VLOOKUP($A121,'Appendix 1 Data'!$A:$R,5,FALSE)</f>
        <v>18048</v>
      </c>
      <c r="O121" s="31">
        <v>0</v>
      </c>
      <c r="P121" s="31">
        <v>0</v>
      </c>
      <c r="Q121" s="31">
        <v>1200</v>
      </c>
      <c r="R121" s="31">
        <v>0</v>
      </c>
      <c r="S121" s="31">
        <v>3100</v>
      </c>
      <c r="T121" s="31">
        <v>1300</v>
      </c>
      <c r="U121" s="31">
        <v>2300</v>
      </c>
      <c r="V121" s="31">
        <v>0</v>
      </c>
      <c r="W121" s="31">
        <v>600</v>
      </c>
      <c r="X121" s="31">
        <v>96</v>
      </c>
      <c r="Y121" s="245">
        <f>VLOOKUP($A121,'Appendix 1 Data'!$A:$R,11,FALSE)</f>
        <v>3002</v>
      </c>
      <c r="AA121" s="32">
        <v>4771.22</v>
      </c>
      <c r="AB121" s="32">
        <v>10555.64</v>
      </c>
      <c r="AC121" s="32">
        <v>-244</v>
      </c>
      <c r="AD121" s="32">
        <v>12177.89</v>
      </c>
      <c r="AE121" s="32">
        <v>14300.259999999998</v>
      </c>
      <c r="AF121" s="32">
        <v>12184</v>
      </c>
      <c r="AG121" s="32">
        <v>7357</v>
      </c>
      <c r="AH121" s="32">
        <v>8851</v>
      </c>
      <c r="AI121" s="32">
        <v>7973</v>
      </c>
      <c r="AJ121" s="32">
        <v>16742.139999999832</v>
      </c>
      <c r="AK121" s="32">
        <f>VLOOKUP($A121,'Appendix 1 Data'!$A:$R,12,FALSE)</f>
        <v>15046</v>
      </c>
      <c r="AM121" s="21">
        <v>25000</v>
      </c>
      <c r="AN121" s="21">
        <v>25000</v>
      </c>
      <c r="AO121" s="21">
        <v>14823</v>
      </c>
      <c r="AP121" s="21">
        <v>18159</v>
      </c>
      <c r="AQ121" s="21">
        <v>18914</v>
      </c>
      <c r="AR121" s="21">
        <v>22383</v>
      </c>
      <c r="AS121" s="21">
        <v>23528</v>
      </c>
      <c r="AT121" s="21">
        <v>23988</v>
      </c>
      <c r="AU121" s="21">
        <v>23776</v>
      </c>
      <c r="AV121" s="21">
        <v>23885</v>
      </c>
      <c r="AW121" s="21">
        <f>VLOOKUP($A121,'Appendix 1 Data'!$A:$R,15,FALSE)</f>
        <v>23385</v>
      </c>
      <c r="AZ121" s="33"/>
      <c r="BA121" s="25"/>
    </row>
    <row r="122" spans="1:57" ht="19.5" customHeight="1" x14ac:dyDescent="0.25">
      <c r="A122" s="5">
        <v>3423</v>
      </c>
      <c r="B122" s="5" t="s">
        <v>294</v>
      </c>
      <c r="C122" s="30">
        <v>24265.919999999998</v>
      </c>
      <c r="D122" s="30">
        <v>22595.11</v>
      </c>
      <c r="E122" s="30">
        <v>21632</v>
      </c>
      <c r="F122" s="30">
        <v>15850.81</v>
      </c>
      <c r="G122" s="30">
        <v>15990.14</v>
      </c>
      <c r="H122" s="30">
        <v>18944</v>
      </c>
      <c r="I122" s="30">
        <v>31254</v>
      </c>
      <c r="J122" s="30">
        <v>19282</v>
      </c>
      <c r="K122" s="30">
        <v>3602</v>
      </c>
      <c r="L122" s="30">
        <v>5854.4399999999823</v>
      </c>
      <c r="M122" s="30">
        <f>VLOOKUP($A122,'Appendix 1 Data'!$A:$R,5,FALSE)</f>
        <v>10061</v>
      </c>
      <c r="O122" s="31">
        <v>25833</v>
      </c>
      <c r="P122" s="31">
        <v>5000</v>
      </c>
      <c r="Q122" s="31">
        <v>6797</v>
      </c>
      <c r="R122" s="31">
        <v>7030</v>
      </c>
      <c r="S122" s="31">
        <v>7010</v>
      </c>
      <c r="T122" s="31">
        <v>4000</v>
      </c>
      <c r="U122" s="31">
        <v>29674</v>
      </c>
      <c r="V122" s="31">
        <v>4500</v>
      </c>
      <c r="W122" s="31">
        <v>2368</v>
      </c>
      <c r="X122" s="31">
        <v>0</v>
      </c>
      <c r="Y122" s="245">
        <f>VLOOKUP($A122,'Appendix 1 Data'!$A:$R,11,FALSE)</f>
        <v>0</v>
      </c>
      <c r="AA122" s="32">
        <v>-1567.0800000000017</v>
      </c>
      <c r="AB122" s="32">
        <v>17595.11</v>
      </c>
      <c r="AC122" s="32">
        <v>14835</v>
      </c>
      <c r="AD122" s="32">
        <v>8820.81</v>
      </c>
      <c r="AE122" s="32">
        <v>8980.14</v>
      </c>
      <c r="AF122" s="32">
        <v>14944</v>
      </c>
      <c r="AG122" s="32">
        <v>1580</v>
      </c>
      <c r="AH122" s="32">
        <v>14782</v>
      </c>
      <c r="AI122" s="32">
        <v>1234</v>
      </c>
      <c r="AJ122" s="32">
        <v>5854.4399999999823</v>
      </c>
      <c r="AK122" s="32">
        <f>VLOOKUP($A122,'Appendix 1 Data'!$A:$R,12,FALSE)</f>
        <v>10061</v>
      </c>
      <c r="AM122" s="21">
        <v>25000</v>
      </c>
      <c r="AN122" s="21">
        <v>25000</v>
      </c>
      <c r="AO122" s="21">
        <v>10125</v>
      </c>
      <c r="AP122" s="21">
        <v>11277</v>
      </c>
      <c r="AQ122" s="21">
        <v>11469</v>
      </c>
      <c r="AR122" s="21">
        <v>15558</v>
      </c>
      <c r="AS122" s="21">
        <v>15044</v>
      </c>
      <c r="AT122" s="21">
        <v>14978</v>
      </c>
      <c r="AU122" s="21">
        <v>15993</v>
      </c>
      <c r="AV122" s="21">
        <v>15709</v>
      </c>
      <c r="AW122" s="21">
        <f>VLOOKUP($A122,'Appendix 1 Data'!$A:$R,15,FALSE)</f>
        <v>15244</v>
      </c>
      <c r="AZ122" s="45"/>
      <c r="BA122" s="25"/>
    </row>
    <row r="123" spans="1:57" ht="19.5" customHeight="1" x14ac:dyDescent="0.25">
      <c r="A123" s="5">
        <v>3443</v>
      </c>
      <c r="B123" s="5" t="s">
        <v>295</v>
      </c>
      <c r="C123" s="30">
        <v>12744.31</v>
      </c>
      <c r="D123" s="30">
        <v>16780.650000000001</v>
      </c>
      <c r="E123" s="30">
        <v>23133</v>
      </c>
      <c r="F123" s="30">
        <v>6715.91</v>
      </c>
      <c r="G123" s="30">
        <v>17188.5</v>
      </c>
      <c r="H123" s="30">
        <v>13543</v>
      </c>
      <c r="I123" s="30">
        <v>14431</v>
      </c>
      <c r="J123" s="30">
        <v>5064</v>
      </c>
      <c r="K123" s="30">
        <v>9077</v>
      </c>
      <c r="L123" s="30">
        <v>8417.380000000052</v>
      </c>
      <c r="M123" s="30">
        <f>VLOOKUP($A123,'Appendix 1 Data'!$A:$R,5,FALSE)</f>
        <v>6660</v>
      </c>
      <c r="O123" s="31">
        <v>900</v>
      </c>
      <c r="P123" s="31">
        <v>0</v>
      </c>
      <c r="Q123" s="31">
        <v>22800</v>
      </c>
      <c r="R123" s="31">
        <v>6710</v>
      </c>
      <c r="S123" s="31">
        <v>6700</v>
      </c>
      <c r="T123" s="31">
        <v>6300</v>
      </c>
      <c r="U123" s="31">
        <v>3000</v>
      </c>
      <c r="V123" s="31">
        <v>1000</v>
      </c>
      <c r="W123" s="31">
        <v>4300</v>
      </c>
      <c r="X123" s="31">
        <v>3864</v>
      </c>
      <c r="Y123" s="245">
        <f>VLOOKUP($A123,'Appendix 1 Data'!$A:$R,11,FALSE)</f>
        <v>120</v>
      </c>
      <c r="AA123" s="32">
        <v>11844.31</v>
      </c>
      <c r="AB123" s="32">
        <v>16780.650000000001</v>
      </c>
      <c r="AC123" s="32">
        <v>333</v>
      </c>
      <c r="AD123" s="32">
        <v>5.9099999999998545</v>
      </c>
      <c r="AE123" s="32">
        <v>10488.5</v>
      </c>
      <c r="AF123" s="32">
        <v>7243</v>
      </c>
      <c r="AG123" s="32">
        <v>11431</v>
      </c>
      <c r="AH123" s="32">
        <v>4064</v>
      </c>
      <c r="AI123" s="32">
        <v>4777</v>
      </c>
      <c r="AJ123" s="32">
        <v>4553.380000000052</v>
      </c>
      <c r="AK123" s="32">
        <f>VLOOKUP($A123,'Appendix 1 Data'!$A:$R,12,FALSE)</f>
        <v>6540</v>
      </c>
      <c r="AM123" s="21">
        <v>25000</v>
      </c>
      <c r="AN123" s="21">
        <v>25000</v>
      </c>
      <c r="AO123" s="21">
        <v>15102</v>
      </c>
      <c r="AP123" s="21">
        <v>15787</v>
      </c>
      <c r="AQ123" s="21">
        <v>14198</v>
      </c>
      <c r="AR123" s="21">
        <v>19110</v>
      </c>
      <c r="AS123" s="21">
        <v>15840</v>
      </c>
      <c r="AT123" s="21">
        <v>16071</v>
      </c>
      <c r="AU123" s="21">
        <v>15279</v>
      </c>
      <c r="AV123" s="21">
        <v>15847</v>
      </c>
      <c r="AW123" s="21">
        <f>VLOOKUP($A123,'Appendix 1 Data'!$A:$R,15,FALSE)</f>
        <v>14951</v>
      </c>
      <c r="BA123" s="25"/>
    </row>
    <row r="124" spans="1:57" ht="19.5" customHeight="1" x14ac:dyDescent="0.25">
      <c r="A124" s="5">
        <v>3447</v>
      </c>
      <c r="B124" s="5" t="s">
        <v>296</v>
      </c>
      <c r="C124" s="30">
        <v>41582.11</v>
      </c>
      <c r="D124" s="30">
        <v>18751.16</v>
      </c>
      <c r="E124" s="30">
        <v>36478</v>
      </c>
      <c r="F124" s="30">
        <v>60086.33</v>
      </c>
      <c r="G124" s="30">
        <v>69062.86</v>
      </c>
      <c r="H124" s="30">
        <v>71142</v>
      </c>
      <c r="I124" s="30">
        <v>64050</v>
      </c>
      <c r="J124" s="30">
        <v>22918</v>
      </c>
      <c r="K124" s="30">
        <v>39740</v>
      </c>
      <c r="L124" s="30">
        <v>57833.140000000007</v>
      </c>
      <c r="M124" s="30">
        <f>VLOOKUP($A124,'Appendix 1 Data'!$A:$R,5,FALSE)</f>
        <v>94924</v>
      </c>
      <c r="O124" s="31">
        <v>35000</v>
      </c>
      <c r="P124" s="31">
        <v>0</v>
      </c>
      <c r="Q124" s="31">
        <v>31500</v>
      </c>
      <c r="R124" s="31">
        <v>50000</v>
      </c>
      <c r="S124" s="31">
        <v>61363</v>
      </c>
      <c r="T124" s="31">
        <v>71142</v>
      </c>
      <c r="U124" s="31">
        <v>71142</v>
      </c>
      <c r="V124" s="31">
        <v>14000</v>
      </c>
      <c r="W124" s="31">
        <v>30115</v>
      </c>
      <c r="X124" s="31">
        <v>47080</v>
      </c>
      <c r="Y124" s="245">
        <f>VLOOKUP($A124,'Appendix 1 Data'!$A:$R,11,FALSE)</f>
        <v>83918</v>
      </c>
      <c r="AA124" s="32">
        <v>6582.1100000000006</v>
      </c>
      <c r="AB124" s="32">
        <v>18751.16</v>
      </c>
      <c r="AC124" s="32">
        <v>4978</v>
      </c>
      <c r="AD124" s="32">
        <v>10086.330000000002</v>
      </c>
      <c r="AE124" s="32">
        <v>7699.8600000000006</v>
      </c>
      <c r="AF124" s="32">
        <v>0</v>
      </c>
      <c r="AG124" s="32">
        <v>-7092</v>
      </c>
      <c r="AH124" s="32">
        <v>8918</v>
      </c>
      <c r="AI124" s="32">
        <v>9625</v>
      </c>
      <c r="AJ124" s="32">
        <v>10753.140000000007</v>
      </c>
      <c r="AK124" s="32">
        <f>VLOOKUP($A124,'Appendix 1 Data'!$A:$R,12,FALSE)</f>
        <v>11006</v>
      </c>
      <c r="AM124" s="21">
        <v>25000</v>
      </c>
      <c r="AN124" s="21">
        <v>25000</v>
      </c>
      <c r="AO124" s="21">
        <v>10000</v>
      </c>
      <c r="AP124" s="21">
        <v>10000</v>
      </c>
      <c r="AQ124" s="21">
        <v>10000</v>
      </c>
      <c r="AR124" s="21">
        <v>10000</v>
      </c>
      <c r="AS124" s="21">
        <v>10000</v>
      </c>
      <c r="AT124" s="21">
        <v>10000</v>
      </c>
      <c r="AU124" s="21">
        <v>10000</v>
      </c>
      <c r="AV124" s="21">
        <v>10787</v>
      </c>
      <c r="AW124" s="21">
        <f>VLOOKUP($A124,'Appendix 1 Data'!$A:$R,15,FALSE)</f>
        <v>11006</v>
      </c>
      <c r="AZ124" s="34"/>
      <c r="BA124" s="25"/>
    </row>
    <row r="125" spans="1:57" ht="19.5" customHeight="1" x14ac:dyDescent="0.25">
      <c r="A125" s="5">
        <v>3454</v>
      </c>
      <c r="B125" s="5" t="s">
        <v>297</v>
      </c>
      <c r="C125" s="30">
        <v>9896.31</v>
      </c>
      <c r="D125" s="30">
        <v>10026.69</v>
      </c>
      <c r="E125" s="30">
        <v>3051</v>
      </c>
      <c r="F125" s="30">
        <v>-5990.2099999999919</v>
      </c>
      <c r="G125" s="30">
        <v>-19499.13</v>
      </c>
      <c r="H125" s="30">
        <v>-1852</v>
      </c>
      <c r="I125" s="30">
        <v>-608</v>
      </c>
      <c r="J125" s="30">
        <v>-8921</v>
      </c>
      <c r="K125" s="30">
        <v>541</v>
      </c>
      <c r="L125" s="30">
        <v>12892.37999999995</v>
      </c>
      <c r="M125" s="30">
        <f>VLOOKUP($A125,'Appendix 1 Data'!$A:$R,5,FALSE)</f>
        <v>25365</v>
      </c>
      <c r="O125" s="31">
        <v>2091</v>
      </c>
      <c r="P125" s="31">
        <v>0</v>
      </c>
      <c r="Q125" s="31">
        <v>300</v>
      </c>
      <c r="R125" s="31">
        <v>0</v>
      </c>
      <c r="S125" s="31">
        <v>0</v>
      </c>
      <c r="T125" s="31">
        <v>200</v>
      </c>
      <c r="U125" s="31">
        <v>0</v>
      </c>
      <c r="V125" s="31">
        <v>0</v>
      </c>
      <c r="W125" s="31">
        <v>0</v>
      </c>
      <c r="X125" s="31">
        <v>0</v>
      </c>
      <c r="Y125" s="245">
        <f>VLOOKUP($A125,'Appendix 1 Data'!$A:$R,11,FALSE)</f>
        <v>9279</v>
      </c>
      <c r="AA125" s="32">
        <v>7805.3099999999995</v>
      </c>
      <c r="AB125" s="32">
        <v>10026.69</v>
      </c>
      <c r="AC125" s="32">
        <v>2751</v>
      </c>
      <c r="AD125" s="32">
        <v>-5990.2099999999919</v>
      </c>
      <c r="AE125" s="32">
        <v>-19499.13</v>
      </c>
      <c r="AF125" s="32">
        <v>-2052</v>
      </c>
      <c r="AG125" s="32">
        <v>-608</v>
      </c>
      <c r="AH125" s="32">
        <v>-8921</v>
      </c>
      <c r="AI125" s="32">
        <v>541</v>
      </c>
      <c r="AJ125" s="32">
        <v>12892.37999999995</v>
      </c>
      <c r="AK125" s="32">
        <f>VLOOKUP($A125,'Appendix 1 Data'!$A:$R,12,FALSE)</f>
        <v>16086</v>
      </c>
      <c r="AM125" s="21">
        <v>25000</v>
      </c>
      <c r="AN125" s="21">
        <v>25000</v>
      </c>
      <c r="AO125" s="21">
        <v>10870</v>
      </c>
      <c r="AP125" s="21">
        <v>11520</v>
      </c>
      <c r="AQ125" s="21">
        <v>13524</v>
      </c>
      <c r="AR125" s="21">
        <v>17501</v>
      </c>
      <c r="AS125" s="21">
        <v>16461</v>
      </c>
      <c r="AT125" s="21">
        <v>16763</v>
      </c>
      <c r="AU125" s="21">
        <v>15287</v>
      </c>
      <c r="AV125" s="21">
        <v>15196</v>
      </c>
      <c r="AW125" s="21">
        <f>VLOOKUP($A125,'Appendix 1 Data'!$A:$R,15,FALSE)</f>
        <v>16086</v>
      </c>
      <c r="AZ125" s="33"/>
      <c r="BA125" s="25"/>
    </row>
    <row r="126" spans="1:57" ht="19.5" customHeight="1" x14ac:dyDescent="0.25">
      <c r="A126" s="5">
        <v>3487</v>
      </c>
      <c r="B126" s="5" t="s">
        <v>298</v>
      </c>
      <c r="C126" s="30">
        <v>20920.29</v>
      </c>
      <c r="D126" s="30">
        <v>57476.12</v>
      </c>
      <c r="E126" s="30">
        <v>45458</v>
      </c>
      <c r="F126" s="30">
        <v>2214.1999999999534</v>
      </c>
      <c r="G126" s="30">
        <v>22265.89</v>
      </c>
      <c r="H126" s="30">
        <v>12016</v>
      </c>
      <c r="I126" s="30">
        <v>13557</v>
      </c>
      <c r="J126" s="30">
        <v>-9231</v>
      </c>
      <c r="K126" s="30">
        <v>10450</v>
      </c>
      <c r="L126" s="30">
        <v>5838.5799999996598</v>
      </c>
      <c r="M126" s="30">
        <f>VLOOKUP($A126,'Appendix 1 Data'!$A:$R,5,FALSE)</f>
        <v>19720</v>
      </c>
      <c r="O126" s="31">
        <v>5610</v>
      </c>
      <c r="P126" s="31">
        <v>12000</v>
      </c>
      <c r="Q126" s="31">
        <v>9400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212</v>
      </c>
      <c r="X126" s="31">
        <v>572</v>
      </c>
      <c r="Y126" s="245">
        <f>VLOOKUP($A126,'Appendix 1 Data'!$A:$R,11,FALSE)</f>
        <v>0</v>
      </c>
      <c r="AA126" s="32">
        <v>15310.29</v>
      </c>
      <c r="AB126" s="32">
        <v>45476.12</v>
      </c>
      <c r="AC126" s="32">
        <v>36058</v>
      </c>
      <c r="AD126" s="32">
        <v>2214.1999999999534</v>
      </c>
      <c r="AE126" s="32">
        <v>22265.89</v>
      </c>
      <c r="AF126" s="32">
        <v>12016</v>
      </c>
      <c r="AG126" s="32">
        <v>13557</v>
      </c>
      <c r="AH126" s="32">
        <v>-9231</v>
      </c>
      <c r="AI126" s="32">
        <v>10238</v>
      </c>
      <c r="AJ126" s="32">
        <v>5266.5799999996598</v>
      </c>
      <c r="AK126" s="32">
        <f>VLOOKUP($A126,'Appendix 1 Data'!$A:$R,12,FALSE)</f>
        <v>19720</v>
      </c>
      <c r="AM126" s="21">
        <v>25584</v>
      </c>
      <c r="AN126" s="21">
        <v>25000</v>
      </c>
      <c r="AO126" s="21">
        <v>42602</v>
      </c>
      <c r="AP126" s="21">
        <v>42831</v>
      </c>
      <c r="AQ126" s="21">
        <v>42293</v>
      </c>
      <c r="AR126" s="21">
        <v>46668</v>
      </c>
      <c r="AS126" s="21">
        <v>45355</v>
      </c>
      <c r="AT126" s="21">
        <v>44297</v>
      </c>
      <c r="AU126" s="21">
        <v>46454</v>
      </c>
      <c r="AV126" s="21">
        <v>48156</v>
      </c>
      <c r="AW126" s="21">
        <f>VLOOKUP($A126,'Appendix 1 Data'!$A:$R,15,FALSE)</f>
        <v>53054</v>
      </c>
      <c r="BA126" s="143"/>
    </row>
    <row r="127" spans="1:57" ht="19.5" customHeight="1" x14ac:dyDescent="0.25">
      <c r="A127" s="5">
        <v>3492</v>
      </c>
      <c r="B127" s="5" t="s">
        <v>299</v>
      </c>
      <c r="C127" s="30">
        <v>13689.16</v>
      </c>
      <c r="D127" s="30">
        <v>27994.75</v>
      </c>
      <c r="E127" s="30">
        <v>-1643</v>
      </c>
      <c r="F127" s="30">
        <v>-35849.56</v>
      </c>
      <c r="G127" s="30">
        <v>-11827.59</v>
      </c>
      <c r="H127" s="30">
        <v>9596</v>
      </c>
      <c r="I127" s="30">
        <v>-33036</v>
      </c>
      <c r="J127" s="30">
        <v>-37766</v>
      </c>
      <c r="K127" s="30">
        <v>-20676</v>
      </c>
      <c r="L127" s="30">
        <v>28812.630000000008</v>
      </c>
      <c r="M127" s="30">
        <f>VLOOKUP($A127,'Appendix 1 Data'!$A:$R,5,FALSE)</f>
        <v>22554</v>
      </c>
      <c r="O127" s="31">
        <v>16760</v>
      </c>
      <c r="P127" s="31">
        <v>5500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8243</v>
      </c>
      <c r="Y127" s="245">
        <f>VLOOKUP($A127,'Appendix 1 Data'!$A:$R,11,FALSE)</f>
        <v>6500</v>
      </c>
      <c r="AA127" s="32">
        <v>-3070.84</v>
      </c>
      <c r="AB127" s="32">
        <v>22494.75</v>
      </c>
      <c r="AC127" s="32">
        <v>-1643</v>
      </c>
      <c r="AD127" s="32">
        <v>-35849.56</v>
      </c>
      <c r="AE127" s="32">
        <v>-11827.59</v>
      </c>
      <c r="AF127" s="32">
        <v>9596</v>
      </c>
      <c r="AG127" s="32">
        <v>-33036</v>
      </c>
      <c r="AH127" s="32">
        <v>-37766</v>
      </c>
      <c r="AI127" s="32">
        <v>-20676</v>
      </c>
      <c r="AJ127" s="32">
        <v>20569.630000000008</v>
      </c>
      <c r="AK127" s="32">
        <f>VLOOKUP($A127,'Appendix 1 Data'!$A:$R,12,FALSE)</f>
        <v>16054</v>
      </c>
      <c r="AM127" s="21">
        <v>25000</v>
      </c>
      <c r="AN127" s="21">
        <v>25000</v>
      </c>
      <c r="AO127" s="21">
        <v>20499</v>
      </c>
      <c r="AP127" s="21">
        <v>23150</v>
      </c>
      <c r="AQ127" s="21">
        <v>24185</v>
      </c>
      <c r="AR127" s="21">
        <v>28738</v>
      </c>
      <c r="AS127" s="21">
        <v>28024</v>
      </c>
      <c r="AT127" s="21">
        <v>27149</v>
      </c>
      <c r="AU127" s="21">
        <v>22785</v>
      </c>
      <c r="AV127" s="21">
        <v>21195</v>
      </c>
      <c r="AW127" s="21">
        <f>VLOOKUP($A127,'Appendix 1 Data'!$A:$R,15,FALSE)</f>
        <v>21465</v>
      </c>
    </row>
    <row r="128" spans="1:57" ht="19.5" customHeight="1" x14ac:dyDescent="0.25">
      <c r="A128" s="5">
        <v>3542</v>
      </c>
      <c r="B128" s="5" t="s">
        <v>300</v>
      </c>
      <c r="C128" s="30">
        <v>42018.89</v>
      </c>
      <c r="D128" s="30">
        <v>43063.41</v>
      </c>
      <c r="E128" s="30">
        <v>15767</v>
      </c>
      <c r="F128" s="30">
        <v>19882.62</v>
      </c>
      <c r="G128" s="30">
        <v>10109</v>
      </c>
      <c r="H128" s="30">
        <v>19232</v>
      </c>
      <c r="I128" s="30">
        <v>10346</v>
      </c>
      <c r="J128" s="30">
        <v>935</v>
      </c>
      <c r="K128" s="30">
        <v>-2552</v>
      </c>
      <c r="L128" s="30">
        <v>-4574.1900000000824</v>
      </c>
      <c r="M128" s="30">
        <f>VLOOKUP($A128,'Appendix 1 Data'!$A:$R,5,FALSE)</f>
        <v>18076</v>
      </c>
      <c r="O128" s="31">
        <v>14200</v>
      </c>
      <c r="P128" s="31">
        <v>30992</v>
      </c>
      <c r="Q128" s="31">
        <v>0</v>
      </c>
      <c r="R128" s="31">
        <v>4472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245">
        <f>VLOOKUP($A128,'Appendix 1 Data'!$A:$R,11,FALSE)</f>
        <v>0</v>
      </c>
      <c r="AA128" s="32">
        <v>27818.89</v>
      </c>
      <c r="AB128" s="32">
        <v>12071.410000000003</v>
      </c>
      <c r="AC128" s="32">
        <v>15767</v>
      </c>
      <c r="AD128" s="32">
        <v>15410.619999999999</v>
      </c>
      <c r="AE128" s="32">
        <v>10109</v>
      </c>
      <c r="AF128" s="32">
        <v>19232</v>
      </c>
      <c r="AG128" s="32">
        <v>10346</v>
      </c>
      <c r="AH128" s="32">
        <v>935</v>
      </c>
      <c r="AI128" s="32">
        <v>-2552</v>
      </c>
      <c r="AJ128" s="32">
        <v>-4574.1900000000824</v>
      </c>
      <c r="AK128" s="32">
        <f>VLOOKUP($A128,'Appendix 1 Data'!$A:$R,12,FALSE)</f>
        <v>18076</v>
      </c>
      <c r="AM128" s="21">
        <v>25000</v>
      </c>
      <c r="AN128" s="21">
        <v>25000</v>
      </c>
      <c r="AO128" s="21">
        <v>20588</v>
      </c>
      <c r="AP128" s="21">
        <v>16840</v>
      </c>
      <c r="AQ128" s="21">
        <v>17196</v>
      </c>
      <c r="AR128" s="21">
        <v>19864</v>
      </c>
      <c r="AS128" s="21">
        <v>19984</v>
      </c>
      <c r="AT128" s="21">
        <v>19035</v>
      </c>
      <c r="AU128" s="21">
        <v>18582</v>
      </c>
      <c r="AV128" s="21">
        <v>19219</v>
      </c>
      <c r="AW128" s="21">
        <f>VLOOKUP($A128,'Appendix 1 Data'!$A:$R,15,FALSE)</f>
        <v>19420</v>
      </c>
      <c r="AZ128" s="34"/>
      <c r="BA128" s="35"/>
      <c r="BB128" s="35"/>
      <c r="BC128" s="35"/>
      <c r="BD128" s="35"/>
      <c r="BE128" s="35"/>
    </row>
    <row r="129" spans="1:57" ht="19.5" customHeight="1" x14ac:dyDescent="0.25">
      <c r="A129" s="5">
        <v>3548</v>
      </c>
      <c r="B129" s="5" t="s">
        <v>301</v>
      </c>
      <c r="C129" s="30">
        <v>18361.62</v>
      </c>
      <c r="D129" s="30">
        <v>33010.730000000003</v>
      </c>
      <c r="E129" s="30">
        <v>22312</v>
      </c>
      <c r="F129" s="30">
        <v>15989.39</v>
      </c>
      <c r="G129" s="30">
        <v>23208.2</v>
      </c>
      <c r="H129" s="30">
        <v>-11916</v>
      </c>
      <c r="I129" s="30">
        <v>-9986</v>
      </c>
      <c r="J129" s="30">
        <v>-6094</v>
      </c>
      <c r="K129" s="30">
        <v>-4682</v>
      </c>
      <c r="L129" s="30">
        <v>2548.3900000000049</v>
      </c>
      <c r="M129" s="30">
        <f>VLOOKUP($A129,'Appendix 1 Data'!$A:$R,5,FALSE)</f>
        <v>11775</v>
      </c>
      <c r="O129" s="31">
        <v>8423</v>
      </c>
      <c r="P129" s="31">
        <v>12749</v>
      </c>
      <c r="Q129" s="31">
        <v>8600</v>
      </c>
      <c r="R129" s="31">
        <v>3155</v>
      </c>
      <c r="S129" s="31">
        <v>22479</v>
      </c>
      <c r="T129" s="31">
        <v>3808</v>
      </c>
      <c r="U129" s="31">
        <v>0</v>
      </c>
      <c r="V129" s="31">
        <v>0</v>
      </c>
      <c r="W129" s="31">
        <v>0</v>
      </c>
      <c r="X129" s="31">
        <v>40</v>
      </c>
      <c r="Y129" s="245">
        <f>VLOOKUP($A129,'Appendix 1 Data'!$A:$R,11,FALSE)</f>
        <v>3791.66</v>
      </c>
      <c r="AA129" s="32">
        <v>9938.619999999999</v>
      </c>
      <c r="AB129" s="32">
        <v>20261.730000000003</v>
      </c>
      <c r="AC129" s="32">
        <v>13712</v>
      </c>
      <c r="AD129" s="32">
        <v>12834.39</v>
      </c>
      <c r="AE129" s="32">
        <v>729.20000000000073</v>
      </c>
      <c r="AF129" s="32">
        <v>-15724</v>
      </c>
      <c r="AG129" s="32">
        <v>-9986</v>
      </c>
      <c r="AH129" s="32">
        <v>-6094</v>
      </c>
      <c r="AI129" s="32">
        <v>-4682</v>
      </c>
      <c r="AJ129" s="32">
        <v>2508.3900000000049</v>
      </c>
      <c r="AK129" s="32">
        <f>VLOOKUP($A129,'Appendix 1 Data'!$A:$R,12,FALSE)</f>
        <v>7983.34</v>
      </c>
      <c r="AM129" s="21">
        <v>25000</v>
      </c>
      <c r="AN129" s="21">
        <v>25000</v>
      </c>
      <c r="AO129" s="21">
        <v>13928</v>
      </c>
      <c r="AP129" s="21">
        <v>13569</v>
      </c>
      <c r="AQ129" s="21">
        <v>13844</v>
      </c>
      <c r="AR129" s="21">
        <v>15964</v>
      </c>
      <c r="AS129" s="21">
        <v>17601</v>
      </c>
      <c r="AT129" s="21">
        <v>17400</v>
      </c>
      <c r="AU129" s="21">
        <v>16309</v>
      </c>
      <c r="AV129" s="21">
        <v>17198</v>
      </c>
      <c r="AW129" s="21">
        <f>VLOOKUP($A129,'Appendix 1 Data'!$A:$R,15,FALSE)</f>
        <v>17297</v>
      </c>
      <c r="AZ129" s="33"/>
    </row>
    <row r="130" spans="1:57" ht="19.5" customHeight="1" x14ac:dyDescent="0.25">
      <c r="A130" s="5">
        <v>3550</v>
      </c>
      <c r="B130" s="5" t="s">
        <v>302</v>
      </c>
      <c r="C130" s="30">
        <v>27218.720000000001</v>
      </c>
      <c r="D130" s="30">
        <v>24254.23</v>
      </c>
      <c r="E130" s="30">
        <v>23845</v>
      </c>
      <c r="F130" s="30">
        <v>1995.13</v>
      </c>
      <c r="G130" s="30">
        <v>-11750.41</v>
      </c>
      <c r="H130" s="30">
        <v>-5652</v>
      </c>
      <c r="I130" s="30">
        <v>-13103</v>
      </c>
      <c r="J130" s="30">
        <v>-38561</v>
      </c>
      <c r="K130" s="30">
        <v>-15717</v>
      </c>
      <c r="L130" s="30">
        <v>-1097.350000000004</v>
      </c>
      <c r="M130" s="30">
        <f>VLOOKUP($A130,'Appendix 1 Data'!$A:$R,5,FALSE)</f>
        <v>-5352</v>
      </c>
      <c r="O130" s="31">
        <v>10500</v>
      </c>
      <c r="P130" s="31">
        <v>0</v>
      </c>
      <c r="Q130" s="31">
        <v>15100</v>
      </c>
      <c r="R130" s="31">
        <v>700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2726</v>
      </c>
      <c r="Y130" s="245">
        <f>VLOOKUP($A130,'Appendix 1 Data'!$A:$R,11,FALSE)</f>
        <v>0</v>
      </c>
      <c r="AA130" s="32">
        <v>16718.72</v>
      </c>
      <c r="AB130" s="32">
        <v>24254.23</v>
      </c>
      <c r="AC130" s="32">
        <v>8745</v>
      </c>
      <c r="AD130" s="32">
        <v>1295.1300000000001</v>
      </c>
      <c r="AE130" s="32">
        <v>-11750.41</v>
      </c>
      <c r="AF130" s="32">
        <v>-5652</v>
      </c>
      <c r="AG130" s="32">
        <v>-13103</v>
      </c>
      <c r="AH130" s="32">
        <v>-38561</v>
      </c>
      <c r="AI130" s="32">
        <v>-15717</v>
      </c>
      <c r="AJ130" s="32">
        <v>-3823.350000000004</v>
      </c>
      <c r="AK130" s="32">
        <f>VLOOKUP($A130,'Appendix 1 Data'!$A:$R,12,FALSE)</f>
        <v>-5352</v>
      </c>
      <c r="AM130" s="21">
        <v>25000</v>
      </c>
      <c r="AN130" s="21">
        <v>25000</v>
      </c>
      <c r="AO130" s="21">
        <v>18112</v>
      </c>
      <c r="AP130" s="21">
        <v>19629</v>
      </c>
      <c r="AQ130" s="21">
        <v>21655</v>
      </c>
      <c r="AR130" s="21">
        <v>28322</v>
      </c>
      <c r="AS130" s="21">
        <v>26499</v>
      </c>
      <c r="AT130" s="21">
        <v>26585</v>
      </c>
      <c r="AU130" s="21">
        <v>28159</v>
      </c>
      <c r="AV130" s="21">
        <v>28556</v>
      </c>
      <c r="AW130" s="21">
        <f>VLOOKUP($A130,'Appendix 1 Data'!$A:$R,15,FALSE)</f>
        <v>29388</v>
      </c>
      <c r="AZ130" s="33"/>
      <c r="BA130" s="25"/>
    </row>
    <row r="131" spans="1:57" ht="19.5" customHeight="1" x14ac:dyDescent="0.25">
      <c r="A131" s="5">
        <v>3560</v>
      </c>
      <c r="B131" s="5" t="s">
        <v>303</v>
      </c>
      <c r="C131" s="30">
        <v>13672.47</v>
      </c>
      <c r="D131" s="30">
        <v>35526.76</v>
      </c>
      <c r="E131" s="30">
        <v>16967</v>
      </c>
      <c r="F131" s="30">
        <v>5617.679999999993</v>
      </c>
      <c r="G131" s="30">
        <v>23793.84</v>
      </c>
      <c r="H131" s="30">
        <v>28490</v>
      </c>
      <c r="I131" s="30">
        <v>28245</v>
      </c>
      <c r="J131" s="30">
        <v>27735</v>
      </c>
      <c r="K131" s="30">
        <v>29117</v>
      </c>
      <c r="L131" s="30">
        <v>37477.890000000094</v>
      </c>
      <c r="M131" s="30">
        <f>VLOOKUP($A131,'Appendix 1 Data'!$A:$R,5,FALSE)</f>
        <v>40364</v>
      </c>
      <c r="O131" s="31">
        <v>0</v>
      </c>
      <c r="P131" s="31">
        <v>11600</v>
      </c>
      <c r="Q131" s="31">
        <v>3000</v>
      </c>
      <c r="R131" s="31">
        <v>788</v>
      </c>
      <c r="S131" s="31">
        <v>11800</v>
      </c>
      <c r="T131" s="31">
        <v>10600</v>
      </c>
      <c r="U131" s="31">
        <v>10900</v>
      </c>
      <c r="V131" s="31">
        <v>10200</v>
      </c>
      <c r="W131" s="31">
        <v>9600</v>
      </c>
      <c r="X131" s="31">
        <v>18500</v>
      </c>
      <c r="Y131" s="245">
        <f>VLOOKUP($A131,'Appendix 1 Data'!$A:$R,11,FALSE)</f>
        <v>21250</v>
      </c>
      <c r="AA131" s="32">
        <v>13672.47</v>
      </c>
      <c r="AB131" s="32">
        <v>23926.760000000002</v>
      </c>
      <c r="AC131" s="32">
        <v>13967</v>
      </c>
      <c r="AD131" s="32">
        <v>4829.679999999993</v>
      </c>
      <c r="AE131" s="32">
        <v>11993.84</v>
      </c>
      <c r="AF131" s="32">
        <v>17890</v>
      </c>
      <c r="AG131" s="32">
        <v>17345</v>
      </c>
      <c r="AH131" s="32">
        <v>17535</v>
      </c>
      <c r="AI131" s="32">
        <v>19517</v>
      </c>
      <c r="AJ131" s="32">
        <v>18977.890000000094</v>
      </c>
      <c r="AK131" s="32">
        <f>VLOOKUP($A131,'Appendix 1 Data'!$A:$R,12,FALSE)</f>
        <v>19114</v>
      </c>
      <c r="AM131" s="21">
        <v>25000</v>
      </c>
      <c r="AN131" s="21">
        <v>25000</v>
      </c>
      <c r="AO131" s="21">
        <v>15048</v>
      </c>
      <c r="AP131" s="21">
        <v>15876</v>
      </c>
      <c r="AQ131" s="21">
        <v>16023</v>
      </c>
      <c r="AR131" s="21">
        <v>18434</v>
      </c>
      <c r="AS131" s="21">
        <v>17653</v>
      </c>
      <c r="AT131" s="21">
        <v>17624</v>
      </c>
      <c r="AU131" s="21">
        <v>19543</v>
      </c>
      <c r="AV131" s="21">
        <v>20221</v>
      </c>
      <c r="AW131" s="21">
        <f>VLOOKUP($A131,'Appendix 1 Data'!$A:$R,15,FALSE)</f>
        <v>21751</v>
      </c>
      <c r="AZ131" s="33"/>
      <c r="BA131" s="25"/>
    </row>
    <row r="132" spans="1:57" ht="19.5" customHeight="1" x14ac:dyDescent="0.25">
      <c r="A132" s="5">
        <v>3561</v>
      </c>
      <c r="B132" s="5" t="s">
        <v>378</v>
      </c>
      <c r="C132" s="30">
        <v>6028.61</v>
      </c>
      <c r="D132" s="30">
        <v>18982.96</v>
      </c>
      <c r="E132" s="30">
        <v>14732</v>
      </c>
      <c r="F132" s="30">
        <v>2286.1999999999998</v>
      </c>
      <c r="G132" s="30">
        <v>3480.5</v>
      </c>
      <c r="H132" s="30">
        <v>4824</v>
      </c>
      <c r="I132" s="30">
        <v>1965</v>
      </c>
      <c r="J132" s="30">
        <v>-3285</v>
      </c>
      <c r="K132" s="30">
        <v>3363</v>
      </c>
      <c r="L132" s="30">
        <v>-18619.150000000114</v>
      </c>
      <c r="M132" s="30">
        <f>VLOOKUP($A132,'Appendix 1 Data'!$A:$R,5,FALSE)</f>
        <v>-42101</v>
      </c>
      <c r="O132" s="31">
        <v>1084</v>
      </c>
      <c r="P132" s="31">
        <v>3000</v>
      </c>
      <c r="Q132" s="31">
        <v>4800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245">
        <f>VLOOKUP($A132,'Appendix 1 Data'!$A:$R,11,FALSE)</f>
        <v>0</v>
      </c>
      <c r="AA132" s="32">
        <v>4944.6099999999997</v>
      </c>
      <c r="AB132" s="32">
        <v>15982.96</v>
      </c>
      <c r="AC132" s="32">
        <v>9932</v>
      </c>
      <c r="AD132" s="32">
        <v>2286.1999999999998</v>
      </c>
      <c r="AE132" s="32">
        <v>3480.5</v>
      </c>
      <c r="AF132" s="32">
        <v>4824</v>
      </c>
      <c r="AG132" s="32">
        <v>1965</v>
      </c>
      <c r="AH132" s="32">
        <v>-3285</v>
      </c>
      <c r="AI132" s="32">
        <v>3363</v>
      </c>
      <c r="AJ132" s="32">
        <v>-18619.150000000114</v>
      </c>
      <c r="AK132" s="32">
        <f>VLOOKUP($A132,'Appendix 1 Data'!$A:$R,12,FALSE)</f>
        <v>-42101</v>
      </c>
      <c r="AM132" s="21">
        <v>25000</v>
      </c>
      <c r="AN132" s="21">
        <v>25000</v>
      </c>
      <c r="AO132" s="21">
        <v>10000</v>
      </c>
      <c r="AP132" s="21">
        <v>10722</v>
      </c>
      <c r="AQ132" s="21">
        <v>10000</v>
      </c>
      <c r="AR132" s="21">
        <v>13368</v>
      </c>
      <c r="AS132" s="21">
        <v>13963</v>
      </c>
      <c r="AT132" s="21">
        <v>13916</v>
      </c>
      <c r="AU132" s="21">
        <v>16837</v>
      </c>
      <c r="AV132" s="21">
        <v>19542</v>
      </c>
      <c r="AW132" s="21">
        <f>VLOOKUP($A132,'Appendix 1 Data'!$A:$R,15,FALSE)</f>
        <v>20559</v>
      </c>
      <c r="AZ132" s="33"/>
      <c r="BA132" s="25"/>
    </row>
    <row r="133" spans="1:57" ht="19.5" customHeight="1" x14ac:dyDescent="0.25">
      <c r="A133" s="5">
        <v>3711</v>
      </c>
      <c r="B133" s="5" t="s">
        <v>369</v>
      </c>
      <c r="C133" s="30">
        <v>74084.3</v>
      </c>
      <c r="D133" s="30">
        <v>84632.77</v>
      </c>
      <c r="E133" s="30">
        <v>116395</v>
      </c>
      <c r="F133" s="30">
        <v>122166.72</v>
      </c>
      <c r="G133" s="30">
        <v>82937.67</v>
      </c>
      <c r="H133" s="30">
        <v>83558</v>
      </c>
      <c r="I133" s="30">
        <v>71660</v>
      </c>
      <c r="J133" s="30">
        <v>95892</v>
      </c>
      <c r="K133" s="30">
        <v>102191</v>
      </c>
      <c r="L133" s="30">
        <v>89197.750000000378</v>
      </c>
      <c r="M133" s="30">
        <f>VLOOKUP($A133,'Appendix 1 Data'!$A:$R,5,FALSE)</f>
        <v>162943</v>
      </c>
      <c r="O133" s="31">
        <v>47773</v>
      </c>
      <c r="P133" s="31">
        <v>55000</v>
      </c>
      <c r="Q133" s="31">
        <v>77000</v>
      </c>
      <c r="R133" s="31">
        <v>72500</v>
      </c>
      <c r="S133" s="31">
        <v>38000</v>
      </c>
      <c r="T133" s="31">
        <v>17000</v>
      </c>
      <c r="U133" s="31">
        <v>0</v>
      </c>
      <c r="V133" s="31">
        <v>19000</v>
      </c>
      <c r="W133" s="31">
        <v>15000</v>
      </c>
      <c r="X133" s="31">
        <v>0</v>
      </c>
      <c r="Y133" s="245">
        <f>VLOOKUP($A133,'Appendix 1 Data'!$A:$R,11,FALSE)</f>
        <v>74000</v>
      </c>
      <c r="AA133" s="32">
        <v>26311.300000000003</v>
      </c>
      <c r="AB133" s="32">
        <v>29632.770000000004</v>
      </c>
      <c r="AC133" s="32">
        <v>39395</v>
      </c>
      <c r="AD133" s="32">
        <v>49666.720000000001</v>
      </c>
      <c r="AE133" s="32">
        <v>44937.67</v>
      </c>
      <c r="AF133" s="32">
        <v>66558</v>
      </c>
      <c r="AG133" s="32">
        <v>71660</v>
      </c>
      <c r="AH133" s="32">
        <v>76892</v>
      </c>
      <c r="AI133" s="32">
        <v>87191</v>
      </c>
      <c r="AJ133" s="32">
        <v>89197.750000000378</v>
      </c>
      <c r="AK133" s="32">
        <f>VLOOKUP($A133,'Appendix 1 Data'!$A:$R,12,FALSE)</f>
        <v>88943</v>
      </c>
      <c r="AM133" s="21">
        <v>29108</v>
      </c>
      <c r="AN133" s="21">
        <v>30773</v>
      </c>
      <c r="AO133" s="21">
        <v>51964</v>
      </c>
      <c r="AP133" s="21">
        <v>51636</v>
      </c>
      <c r="AQ133" s="21">
        <v>58750</v>
      </c>
      <c r="AR133" s="21">
        <v>77135</v>
      </c>
      <c r="AS133" s="21">
        <v>87792</v>
      </c>
      <c r="AT133" s="21">
        <v>88927</v>
      </c>
      <c r="AU133" s="21">
        <v>87857</v>
      </c>
      <c r="AV133" s="21">
        <v>93545</v>
      </c>
      <c r="AW133" s="21">
        <f>VLOOKUP($A133,'Appendix 1 Data'!$A:$R,15,FALSE)</f>
        <v>93430</v>
      </c>
      <c r="AZ133" s="45"/>
      <c r="BA133" s="25"/>
    </row>
    <row r="134" spans="1:57" ht="19.5" customHeight="1" x14ac:dyDescent="0.25">
      <c r="A134" s="5">
        <v>3713</v>
      </c>
      <c r="B134" s="5" t="s">
        <v>343</v>
      </c>
      <c r="C134" s="30">
        <v>23360.91</v>
      </c>
      <c r="D134" s="30">
        <v>15047.5</v>
      </c>
      <c r="E134" s="30">
        <v>-20568</v>
      </c>
      <c r="F134" s="30">
        <v>11977.78</v>
      </c>
      <c r="G134" s="30">
        <v>21440.97</v>
      </c>
      <c r="H134" s="30">
        <v>46284</v>
      </c>
      <c r="I134" s="30">
        <v>39205</v>
      </c>
      <c r="J134" s="30">
        <v>64993</v>
      </c>
      <c r="K134" s="30">
        <v>79576</v>
      </c>
      <c r="L134" s="30">
        <v>98376.449999999793</v>
      </c>
      <c r="M134" s="30">
        <f>VLOOKUP($A134,'Appendix 1 Data'!$A:$R,5,FALSE)</f>
        <v>174442</v>
      </c>
      <c r="O134" s="31">
        <v>4240</v>
      </c>
      <c r="P134" s="31">
        <v>8650</v>
      </c>
      <c r="Q134" s="31">
        <v>0</v>
      </c>
      <c r="R134" s="31">
        <v>10000</v>
      </c>
      <c r="S134" s="31">
        <v>9000</v>
      </c>
      <c r="T134" s="31">
        <v>24000</v>
      </c>
      <c r="U134" s="31">
        <v>0</v>
      </c>
      <c r="V134" s="31">
        <v>25900</v>
      </c>
      <c r="W134" s="31">
        <v>42400</v>
      </c>
      <c r="X134" s="31">
        <v>53322</v>
      </c>
      <c r="Y134" s="245">
        <f>VLOOKUP($A134,'Appendix 1 Data'!$A:$R,11,FALSE)</f>
        <v>125038</v>
      </c>
      <c r="AA134" s="32">
        <v>19120.91</v>
      </c>
      <c r="AB134" s="32">
        <v>6397.5</v>
      </c>
      <c r="AC134" s="32">
        <v>-20568</v>
      </c>
      <c r="AD134" s="32">
        <v>1977.7800000000007</v>
      </c>
      <c r="AE134" s="32">
        <v>12440.970000000001</v>
      </c>
      <c r="AF134" s="32">
        <v>22284</v>
      </c>
      <c r="AG134" s="32">
        <v>39205</v>
      </c>
      <c r="AH134" s="32">
        <v>39093</v>
      </c>
      <c r="AI134" s="32">
        <v>37176</v>
      </c>
      <c r="AJ134" s="32">
        <v>45054.449999999793</v>
      </c>
      <c r="AK134" s="32">
        <f>VLOOKUP($A134,'Appendix 1 Data'!$A:$R,12,FALSE)</f>
        <v>49404</v>
      </c>
      <c r="AM134" s="21">
        <v>25000</v>
      </c>
      <c r="AN134" s="21">
        <v>25000</v>
      </c>
      <c r="AO134" s="21">
        <v>26930</v>
      </c>
      <c r="AP134" s="21">
        <v>29857</v>
      </c>
      <c r="AQ134" s="21">
        <v>31852</v>
      </c>
      <c r="AR134" s="21">
        <v>38853</v>
      </c>
      <c r="AS134" s="21">
        <v>39252</v>
      </c>
      <c r="AT134" s="21">
        <v>39529</v>
      </c>
      <c r="AU134" s="21">
        <v>37741</v>
      </c>
      <c r="AV134" s="21">
        <v>45552</v>
      </c>
      <c r="AW134" s="21">
        <f>VLOOKUP($A134,'Appendix 1 Data'!$A:$R,15,FALSE)</f>
        <v>49428</v>
      </c>
      <c r="BA134" s="25"/>
    </row>
    <row r="135" spans="1:57" s="201" customFormat="1" ht="19.5" customHeight="1" x14ac:dyDescent="0.25">
      <c r="A135" s="201">
        <v>3720</v>
      </c>
      <c r="B135" s="219" t="s">
        <v>454</v>
      </c>
      <c r="C135" s="202">
        <v>13171.86</v>
      </c>
      <c r="D135" s="202">
        <v>48167.34</v>
      </c>
      <c r="E135" s="202">
        <v>56184</v>
      </c>
      <c r="F135" s="202">
        <v>16827.59</v>
      </c>
      <c r="G135" s="202">
        <v>-4953.2299999999996</v>
      </c>
      <c r="H135" s="202">
        <v>3424</v>
      </c>
      <c r="I135" s="202">
        <v>25652</v>
      </c>
      <c r="J135" s="202">
        <v>10891</v>
      </c>
      <c r="K135" s="217">
        <v>40995</v>
      </c>
      <c r="L135" s="202">
        <v>1.4551915228366852E-11</v>
      </c>
      <c r="M135" s="202">
        <v>0</v>
      </c>
      <c r="N135" s="203"/>
      <c r="O135" s="204">
        <v>0</v>
      </c>
      <c r="P135" s="204">
        <v>23900</v>
      </c>
      <c r="Q135" s="204">
        <v>36592</v>
      </c>
      <c r="R135" s="204">
        <v>3500</v>
      </c>
      <c r="S135" s="204">
        <v>0</v>
      </c>
      <c r="T135" s="204">
        <v>4000</v>
      </c>
      <c r="U135" s="204">
        <v>7500</v>
      </c>
      <c r="V135" s="204">
        <v>2400</v>
      </c>
      <c r="W135" s="204">
        <v>22000</v>
      </c>
      <c r="X135" s="204">
        <v>0</v>
      </c>
      <c r="Y135" s="204">
        <v>0</v>
      </c>
      <c r="Z135" s="203"/>
      <c r="AA135" s="205">
        <v>13171.86</v>
      </c>
      <c r="AB135" s="205">
        <v>24267.339999999997</v>
      </c>
      <c r="AC135" s="205">
        <v>19592</v>
      </c>
      <c r="AD135" s="205">
        <v>13327.59</v>
      </c>
      <c r="AE135" s="205">
        <v>-4953.2299999999996</v>
      </c>
      <c r="AF135" s="205">
        <v>-576</v>
      </c>
      <c r="AG135" s="205">
        <v>18152</v>
      </c>
      <c r="AH135" s="205">
        <v>8491</v>
      </c>
      <c r="AI135" s="205">
        <v>18995</v>
      </c>
      <c r="AJ135" s="205">
        <v>0</v>
      </c>
      <c r="AK135" s="205">
        <v>0</v>
      </c>
      <c r="AL135" s="203"/>
      <c r="AM135" s="207">
        <v>25000</v>
      </c>
      <c r="AN135" s="207">
        <v>25000</v>
      </c>
      <c r="AO135" s="207">
        <v>20138</v>
      </c>
      <c r="AP135" s="207">
        <v>21089</v>
      </c>
      <c r="AQ135" s="207">
        <v>20902</v>
      </c>
      <c r="AR135" s="207">
        <v>24184</v>
      </c>
      <c r="AS135" s="207">
        <v>21444</v>
      </c>
      <c r="AT135" s="207">
        <v>21491</v>
      </c>
      <c r="AU135" s="207">
        <v>18931</v>
      </c>
      <c r="AV135" s="207">
        <v>0</v>
      </c>
      <c r="AW135" s="207">
        <v>0</v>
      </c>
      <c r="AX135" s="203"/>
      <c r="AY135" s="203"/>
      <c r="AZ135" s="211"/>
      <c r="BA135" s="213"/>
    </row>
    <row r="136" spans="1:57" ht="19.5" customHeight="1" x14ac:dyDescent="0.25">
      <c r="A136" s="5">
        <v>3726</v>
      </c>
      <c r="B136" s="5" t="s">
        <v>304</v>
      </c>
      <c r="C136" s="30">
        <v>31614.62</v>
      </c>
      <c r="D136" s="30">
        <v>32652.29</v>
      </c>
      <c r="E136" s="30">
        <v>46746</v>
      </c>
      <c r="F136" s="30">
        <v>40628.51</v>
      </c>
      <c r="G136" s="30">
        <v>26934.3</v>
      </c>
      <c r="H136" s="30">
        <v>33568</v>
      </c>
      <c r="I136" s="30">
        <v>44709</v>
      </c>
      <c r="J136" s="30">
        <v>15329</v>
      </c>
      <c r="K136" s="30">
        <v>56269</v>
      </c>
      <c r="L136" s="30">
        <v>91452.050000000119</v>
      </c>
      <c r="M136" s="30">
        <f>VLOOKUP($A136,'Appendix 1 Data'!$A:$R,5,FALSE)</f>
        <v>53151</v>
      </c>
      <c r="O136" s="31">
        <v>11200</v>
      </c>
      <c r="P136" s="31">
        <v>11000</v>
      </c>
      <c r="Q136" s="31">
        <v>19000</v>
      </c>
      <c r="R136" s="31">
        <v>15000</v>
      </c>
      <c r="S136" s="31">
        <v>0</v>
      </c>
      <c r="T136" s="31">
        <v>14000</v>
      </c>
      <c r="U136" s="31">
        <v>15000</v>
      </c>
      <c r="V136" s="31">
        <v>0</v>
      </c>
      <c r="W136" s="31">
        <v>0</v>
      </c>
      <c r="X136" s="31">
        <v>29438</v>
      </c>
      <c r="Y136" s="245">
        <f>VLOOKUP($A136,'Appendix 1 Data'!$A:$R,11,FALSE)</f>
        <v>0</v>
      </c>
      <c r="AA136" s="32">
        <v>20414.62</v>
      </c>
      <c r="AB136" s="32">
        <v>21652.29</v>
      </c>
      <c r="AC136" s="32">
        <v>27746</v>
      </c>
      <c r="AD136" s="32">
        <v>25628.510000000002</v>
      </c>
      <c r="AE136" s="32">
        <v>26934.3</v>
      </c>
      <c r="AF136" s="32">
        <v>19568</v>
      </c>
      <c r="AG136" s="32">
        <v>29709</v>
      </c>
      <c r="AH136" s="32">
        <v>15329</v>
      </c>
      <c r="AI136" s="32">
        <v>56269</v>
      </c>
      <c r="AJ136" s="32">
        <v>62014.050000000119</v>
      </c>
      <c r="AK136" s="32">
        <f>VLOOKUP($A136,'Appendix 1 Data'!$A:$R,12,FALSE)</f>
        <v>53151</v>
      </c>
      <c r="AM136" s="21">
        <v>25000</v>
      </c>
      <c r="AN136" s="21">
        <v>26466</v>
      </c>
      <c r="AO136" s="21">
        <v>43734</v>
      </c>
      <c r="AP136" s="21">
        <v>46180</v>
      </c>
      <c r="AQ136" s="21">
        <v>49309</v>
      </c>
      <c r="AR136" s="21">
        <v>57440</v>
      </c>
      <c r="AS136" s="21">
        <v>62199</v>
      </c>
      <c r="AT136" s="21">
        <v>60805</v>
      </c>
      <c r="AU136" s="21">
        <v>62661</v>
      </c>
      <c r="AV136" s="21">
        <v>64602</v>
      </c>
      <c r="AW136" s="21">
        <f>VLOOKUP($A136,'Appendix 1 Data'!$A:$R,15,FALSE)</f>
        <v>64906</v>
      </c>
      <c r="AZ136" s="33"/>
      <c r="BA136" s="25"/>
    </row>
    <row r="137" spans="1:57" ht="19.5" customHeight="1" x14ac:dyDescent="0.25">
      <c r="A137" s="5">
        <v>3732</v>
      </c>
      <c r="B137" s="5" t="s">
        <v>305</v>
      </c>
      <c r="C137" s="30">
        <v>-1583.12</v>
      </c>
      <c r="D137" s="30">
        <v>17904.11</v>
      </c>
      <c r="E137" s="30">
        <v>18367</v>
      </c>
      <c r="F137" s="30">
        <v>13294</v>
      </c>
      <c r="G137" s="30">
        <v>16317.96</v>
      </c>
      <c r="H137" s="30">
        <v>54231</v>
      </c>
      <c r="I137" s="30">
        <v>-3910</v>
      </c>
      <c r="J137" s="30">
        <v>-26548</v>
      </c>
      <c r="K137" s="30">
        <v>-167150</v>
      </c>
      <c r="L137" s="30">
        <v>-116256.32999999973</v>
      </c>
      <c r="M137" s="30">
        <f>VLOOKUP($A137,'Appendix 1 Data'!$A:$R,5,FALSE)</f>
        <v>-41840</v>
      </c>
      <c r="O137" s="31">
        <v>0</v>
      </c>
      <c r="P137" s="31">
        <v>0</v>
      </c>
      <c r="Q137" s="31">
        <v>15800</v>
      </c>
      <c r="R137" s="31">
        <v>0</v>
      </c>
      <c r="S137" s="31">
        <v>0</v>
      </c>
      <c r="T137" s="31">
        <v>12000</v>
      </c>
      <c r="U137" s="31">
        <v>0</v>
      </c>
      <c r="V137" s="31">
        <v>0</v>
      </c>
      <c r="W137" s="31">
        <v>0</v>
      </c>
      <c r="X137" s="31">
        <v>0</v>
      </c>
      <c r="Y137" s="245">
        <f>VLOOKUP($A137,'Appendix 1 Data'!$A:$R,11,FALSE)</f>
        <v>0</v>
      </c>
      <c r="AA137" s="32">
        <v>-1583.12</v>
      </c>
      <c r="AB137" s="32">
        <v>17904.11</v>
      </c>
      <c r="AC137" s="32">
        <v>2567</v>
      </c>
      <c r="AD137" s="32">
        <v>13294</v>
      </c>
      <c r="AE137" s="32">
        <v>16317.96</v>
      </c>
      <c r="AF137" s="32">
        <v>42231</v>
      </c>
      <c r="AG137" s="32">
        <v>-3910</v>
      </c>
      <c r="AH137" s="32">
        <v>-26548</v>
      </c>
      <c r="AI137" s="32">
        <v>-167150</v>
      </c>
      <c r="AJ137" s="32">
        <v>-116256.32999999973</v>
      </c>
      <c r="AK137" s="32">
        <f>VLOOKUP($A137,'Appendix 1 Data'!$A:$R,12,FALSE)</f>
        <v>-41840</v>
      </c>
      <c r="AM137" s="21">
        <v>25000</v>
      </c>
      <c r="AN137" s="21">
        <v>25434</v>
      </c>
      <c r="AO137" s="21">
        <v>43134</v>
      </c>
      <c r="AP137" s="21">
        <v>44432</v>
      </c>
      <c r="AQ137" s="21">
        <v>46463</v>
      </c>
      <c r="AR137" s="21">
        <v>57135</v>
      </c>
      <c r="AS137" s="21">
        <v>60721</v>
      </c>
      <c r="AT137" s="21">
        <v>61002</v>
      </c>
      <c r="AU137" s="21">
        <v>66814</v>
      </c>
      <c r="AV137" s="21">
        <v>66816</v>
      </c>
      <c r="AW137" s="21">
        <f>VLOOKUP($A137,'Appendix 1 Data'!$A:$R,15,FALSE)</f>
        <v>67007</v>
      </c>
      <c r="BA137" s="143"/>
    </row>
    <row r="138" spans="1:57" ht="19.5" customHeight="1" x14ac:dyDescent="0.25">
      <c r="A138" s="5">
        <v>3746</v>
      </c>
      <c r="B138" s="5" t="s">
        <v>342</v>
      </c>
      <c r="C138" s="30">
        <v>23919.77</v>
      </c>
      <c r="D138" s="30">
        <v>21572.63</v>
      </c>
      <c r="E138" s="30">
        <v>24296</v>
      </c>
      <c r="F138" s="30">
        <v>31916.18</v>
      </c>
      <c r="G138" s="30">
        <v>14869.08</v>
      </c>
      <c r="H138" s="30">
        <v>53961</v>
      </c>
      <c r="I138" s="30">
        <v>82730</v>
      </c>
      <c r="J138" s="30">
        <v>15684</v>
      </c>
      <c r="K138" s="30">
        <v>18795</v>
      </c>
      <c r="L138" s="30">
        <v>33801.699999999895</v>
      </c>
      <c r="M138" s="30">
        <f>VLOOKUP($A138,'Appendix 1 Data'!$A:$R,5,FALSE)</f>
        <v>2219</v>
      </c>
      <c r="O138" s="31">
        <v>14400</v>
      </c>
      <c r="P138" s="31">
        <v>0</v>
      </c>
      <c r="Q138" s="31">
        <v>0</v>
      </c>
      <c r="R138" s="31">
        <v>6800</v>
      </c>
      <c r="S138" s="31">
        <v>6000</v>
      </c>
      <c r="T138" s="31">
        <v>31200</v>
      </c>
      <c r="U138" s="31">
        <v>52892</v>
      </c>
      <c r="V138" s="31">
        <v>0</v>
      </c>
      <c r="W138" s="31">
        <v>0</v>
      </c>
      <c r="X138" s="31">
        <v>5000</v>
      </c>
      <c r="Y138" s="245">
        <f>VLOOKUP($A138,'Appendix 1 Data'!$A:$R,11,FALSE)</f>
        <v>0</v>
      </c>
      <c r="AA138" s="32">
        <v>9519.77</v>
      </c>
      <c r="AB138" s="32">
        <v>21572.63</v>
      </c>
      <c r="AC138" s="32">
        <v>24296</v>
      </c>
      <c r="AD138" s="32">
        <v>25116.18</v>
      </c>
      <c r="AE138" s="32">
        <v>8869.08</v>
      </c>
      <c r="AF138" s="32">
        <v>22761</v>
      </c>
      <c r="AG138" s="32">
        <v>29838</v>
      </c>
      <c r="AH138" s="32">
        <v>15684</v>
      </c>
      <c r="AI138" s="32">
        <v>18795</v>
      </c>
      <c r="AJ138" s="32">
        <v>28801.699999999895</v>
      </c>
      <c r="AK138" s="32">
        <f>VLOOKUP($A138,'Appendix 1 Data'!$A:$R,12,FALSE)</f>
        <v>2219</v>
      </c>
      <c r="AM138" s="21">
        <v>25000</v>
      </c>
      <c r="AN138" s="21">
        <v>25000</v>
      </c>
      <c r="AO138" s="21">
        <v>24468</v>
      </c>
      <c r="AP138" s="21">
        <v>25377</v>
      </c>
      <c r="AQ138" s="21">
        <v>27439</v>
      </c>
      <c r="AR138" s="21">
        <v>31893</v>
      </c>
      <c r="AS138" s="21">
        <v>29945</v>
      </c>
      <c r="AT138" s="21">
        <v>29927</v>
      </c>
      <c r="AU138" s="21">
        <v>30299</v>
      </c>
      <c r="AV138" s="21">
        <v>29752</v>
      </c>
      <c r="AW138" s="21">
        <f>VLOOKUP($A138,'Appendix 1 Data'!$A:$R,15,FALSE)</f>
        <v>28831</v>
      </c>
      <c r="BE138" s="35"/>
    </row>
    <row r="139" spans="1:57" s="201" customFormat="1" ht="19.5" customHeight="1" x14ac:dyDescent="0.25">
      <c r="A139" s="201">
        <v>3770</v>
      </c>
      <c r="B139" s="219" t="s">
        <v>452</v>
      </c>
      <c r="C139" s="202">
        <v>8056.54</v>
      </c>
      <c r="D139" s="202">
        <v>-3810.960000000021</v>
      </c>
      <c r="E139" s="202">
        <v>-44937</v>
      </c>
      <c r="F139" s="202">
        <v>-33317.129999999997</v>
      </c>
      <c r="G139" s="202">
        <v>-32476.61</v>
      </c>
      <c r="H139" s="202">
        <v>-3258</v>
      </c>
      <c r="I139" s="202">
        <v>47419</v>
      </c>
      <c r="J139" s="202">
        <v>50800</v>
      </c>
      <c r="K139" s="217">
        <v>45617</v>
      </c>
      <c r="L139" s="202">
        <v>1.6938428437640596E-10</v>
      </c>
      <c r="M139" s="202">
        <v>0</v>
      </c>
      <c r="N139" s="203"/>
      <c r="O139" s="204">
        <v>6500</v>
      </c>
      <c r="P139" s="204">
        <v>0</v>
      </c>
      <c r="Q139" s="204">
        <v>0</v>
      </c>
      <c r="R139" s="204">
        <v>0</v>
      </c>
      <c r="S139" s="204">
        <v>0</v>
      </c>
      <c r="T139" s="204">
        <v>0</v>
      </c>
      <c r="U139" s="204">
        <v>12400</v>
      </c>
      <c r="V139" s="204">
        <v>6176</v>
      </c>
      <c r="W139" s="204">
        <v>9470</v>
      </c>
      <c r="X139" s="204">
        <v>0</v>
      </c>
      <c r="Y139" s="204">
        <v>0</v>
      </c>
      <c r="Z139" s="203"/>
      <c r="AA139" s="205">
        <v>1556.54</v>
      </c>
      <c r="AB139" s="205">
        <v>-3810.960000000021</v>
      </c>
      <c r="AC139" s="205">
        <v>-44937</v>
      </c>
      <c r="AD139" s="205">
        <v>-33317.129999999997</v>
      </c>
      <c r="AE139" s="205">
        <v>-32476.61</v>
      </c>
      <c r="AF139" s="205">
        <v>-3258</v>
      </c>
      <c r="AG139" s="205">
        <v>35019</v>
      </c>
      <c r="AH139" s="205">
        <v>44624</v>
      </c>
      <c r="AI139" s="205">
        <v>36147</v>
      </c>
      <c r="AJ139" s="205">
        <v>0</v>
      </c>
      <c r="AK139" s="205">
        <v>0</v>
      </c>
      <c r="AL139" s="203"/>
      <c r="AM139" s="207">
        <v>25000</v>
      </c>
      <c r="AN139" s="207">
        <v>25000</v>
      </c>
      <c r="AO139" s="207">
        <v>35624</v>
      </c>
      <c r="AP139" s="207">
        <v>33270</v>
      </c>
      <c r="AQ139" s="207">
        <v>37514</v>
      </c>
      <c r="AR139" s="207">
        <v>44155</v>
      </c>
      <c r="AS139" s="207">
        <v>44936</v>
      </c>
      <c r="AT139" s="207">
        <v>44936</v>
      </c>
      <c r="AU139" s="207">
        <v>41324</v>
      </c>
      <c r="AV139" s="207">
        <v>0</v>
      </c>
      <c r="AW139" s="207">
        <v>0</v>
      </c>
      <c r="AX139" s="203"/>
      <c r="AY139" s="203"/>
      <c r="AZ139" s="211"/>
    </row>
    <row r="140" spans="1:57" ht="19.5" customHeight="1" x14ac:dyDescent="0.25">
      <c r="A140" s="5">
        <v>3840</v>
      </c>
      <c r="B140" s="5" t="s">
        <v>306</v>
      </c>
      <c r="C140" s="30">
        <v>15756.43</v>
      </c>
      <c r="D140" s="30">
        <v>28930.52</v>
      </c>
      <c r="E140" s="30">
        <v>44741</v>
      </c>
      <c r="F140" s="30">
        <v>32528.25</v>
      </c>
      <c r="G140" s="30">
        <v>10437.299999999999</v>
      </c>
      <c r="H140" s="30">
        <v>-1305</v>
      </c>
      <c r="I140" s="30">
        <v>-6057</v>
      </c>
      <c r="J140" s="30">
        <v>-4186</v>
      </c>
      <c r="K140" s="30">
        <v>9072</v>
      </c>
      <c r="L140" s="30">
        <v>37011.660000000098</v>
      </c>
      <c r="M140" s="30">
        <f>VLOOKUP($A140,'Appendix 1 Data'!$A:$R,5,FALSE)</f>
        <v>7183</v>
      </c>
      <c r="O140" s="31">
        <v>4100</v>
      </c>
      <c r="P140" s="31">
        <v>3500</v>
      </c>
      <c r="Q140" s="31">
        <v>15300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7109</v>
      </c>
      <c r="Y140" s="245">
        <f>VLOOKUP($A140,'Appendix 1 Data'!$A:$R,11,FALSE)</f>
        <v>4078</v>
      </c>
      <c r="AA140" s="32">
        <v>11656.43</v>
      </c>
      <c r="AB140" s="32">
        <v>25430.52</v>
      </c>
      <c r="AC140" s="32">
        <v>29441</v>
      </c>
      <c r="AD140" s="32">
        <v>32528.25</v>
      </c>
      <c r="AE140" s="32">
        <v>10437.299999999999</v>
      </c>
      <c r="AF140" s="32">
        <v>-1305</v>
      </c>
      <c r="AG140" s="32">
        <v>-6057</v>
      </c>
      <c r="AH140" s="32">
        <v>-4186</v>
      </c>
      <c r="AI140" s="32">
        <v>9072</v>
      </c>
      <c r="AJ140" s="32">
        <v>29902.660000000098</v>
      </c>
      <c r="AK140" s="32">
        <f>VLOOKUP($A140,'Appendix 1 Data'!$A:$R,12,FALSE)</f>
        <v>3105</v>
      </c>
      <c r="AM140" s="21">
        <v>25000</v>
      </c>
      <c r="AN140" s="21">
        <v>25000</v>
      </c>
      <c r="AO140" s="21">
        <v>32529</v>
      </c>
      <c r="AP140" s="21">
        <v>32758</v>
      </c>
      <c r="AQ140" s="21">
        <v>35919</v>
      </c>
      <c r="AR140" s="21">
        <v>38704</v>
      </c>
      <c r="AS140" s="21">
        <v>38934</v>
      </c>
      <c r="AT140" s="21">
        <v>38446</v>
      </c>
      <c r="AU140" s="21">
        <v>34585</v>
      </c>
      <c r="AV140" s="21">
        <v>32701</v>
      </c>
      <c r="AW140" s="21">
        <f>VLOOKUP($A140,'Appendix 1 Data'!$A:$R,15,FALSE)</f>
        <v>34654</v>
      </c>
      <c r="AZ140" s="33"/>
    </row>
    <row r="141" spans="1:57" ht="19.5" customHeight="1" x14ac:dyDescent="0.25">
      <c r="A141" s="5">
        <v>3888</v>
      </c>
      <c r="B141" s="5" t="s">
        <v>307</v>
      </c>
      <c r="C141" s="30">
        <v>-14198.19</v>
      </c>
      <c r="D141" s="30">
        <v>-18753.05</v>
      </c>
      <c r="E141" s="30">
        <v>14827</v>
      </c>
      <c r="F141" s="30">
        <v>1124.6199999999999</v>
      </c>
      <c r="G141" s="30">
        <v>-4735.1899999999996</v>
      </c>
      <c r="H141" s="30">
        <v>21101</v>
      </c>
      <c r="I141" s="30">
        <v>41490</v>
      </c>
      <c r="J141" s="30">
        <v>47894</v>
      </c>
      <c r="K141" s="30">
        <v>59358</v>
      </c>
      <c r="L141" s="30">
        <v>20883.000000000051</v>
      </c>
      <c r="M141" s="30">
        <f>VLOOKUP($A141,'Appendix 1 Data'!$A:$R,5,FALSE)</f>
        <v>19680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8000</v>
      </c>
      <c r="U141" s="31">
        <v>3500</v>
      </c>
      <c r="V141" s="31">
        <v>11239</v>
      </c>
      <c r="W141" s="31">
        <v>24700</v>
      </c>
      <c r="X141" s="31">
        <v>11096</v>
      </c>
      <c r="Y141" s="245">
        <f>VLOOKUP($A141,'Appendix 1 Data'!$A:$R,11,FALSE)</f>
        <v>0</v>
      </c>
      <c r="AA141" s="32">
        <v>-14198.19</v>
      </c>
      <c r="AB141" s="32">
        <v>-18753.05</v>
      </c>
      <c r="AC141" s="32">
        <v>14827</v>
      </c>
      <c r="AD141" s="32">
        <v>1124.6199999999999</v>
      </c>
      <c r="AE141" s="32">
        <v>-4735.1899999999996</v>
      </c>
      <c r="AF141" s="32">
        <v>13101</v>
      </c>
      <c r="AG141" s="32">
        <v>37990</v>
      </c>
      <c r="AH141" s="32">
        <v>36655</v>
      </c>
      <c r="AI141" s="32">
        <v>34658</v>
      </c>
      <c r="AJ141" s="32">
        <v>9787.0000000000509</v>
      </c>
      <c r="AK141" s="32">
        <f>VLOOKUP($A141,'Appendix 1 Data'!$A:$R,12,FALSE)</f>
        <v>19680</v>
      </c>
      <c r="AM141" s="21">
        <v>25000</v>
      </c>
      <c r="AN141" s="21">
        <v>25000</v>
      </c>
      <c r="AO141" s="21">
        <v>30837</v>
      </c>
      <c r="AP141" s="21">
        <v>33159</v>
      </c>
      <c r="AQ141" s="21">
        <v>36782</v>
      </c>
      <c r="AR141" s="21">
        <v>40305</v>
      </c>
      <c r="AS141" s="21">
        <v>38058</v>
      </c>
      <c r="AT141" s="21">
        <v>37856</v>
      </c>
      <c r="AU141" s="21">
        <v>37501</v>
      </c>
      <c r="AV141" s="21">
        <v>41480</v>
      </c>
      <c r="AW141" s="21">
        <f>VLOOKUP($A141,'Appendix 1 Data'!$A:$R,15,FALSE)</f>
        <v>43448</v>
      </c>
      <c r="AZ141" s="33"/>
      <c r="BA141" s="25"/>
    </row>
    <row r="142" spans="1:57" s="201" customFormat="1" ht="19.5" customHeight="1" x14ac:dyDescent="0.25">
      <c r="A142" s="201">
        <v>3917</v>
      </c>
      <c r="B142" s="201" t="s">
        <v>508</v>
      </c>
      <c r="C142" s="202">
        <v>35872.92</v>
      </c>
      <c r="D142" s="202">
        <v>31911.59</v>
      </c>
      <c r="E142" s="202">
        <v>15605</v>
      </c>
      <c r="F142" s="202">
        <v>17190.87</v>
      </c>
      <c r="G142" s="202">
        <v>8223.06</v>
      </c>
      <c r="H142" s="202">
        <v>18509</v>
      </c>
      <c r="I142" s="202">
        <v>19485</v>
      </c>
      <c r="J142" s="202">
        <v>22500</v>
      </c>
      <c r="K142" s="202">
        <v>14229</v>
      </c>
      <c r="L142" s="202">
        <v>0</v>
      </c>
      <c r="M142" s="202">
        <v>0</v>
      </c>
      <c r="N142" s="203"/>
      <c r="O142" s="204">
        <v>35000</v>
      </c>
      <c r="P142" s="204">
        <v>7000</v>
      </c>
      <c r="Q142" s="204">
        <v>0</v>
      </c>
      <c r="R142" s="204">
        <v>13938</v>
      </c>
      <c r="S142" s="204">
        <v>8223</v>
      </c>
      <c r="T142" s="204">
        <v>18494</v>
      </c>
      <c r="U142" s="204">
        <v>19485</v>
      </c>
      <c r="V142" s="204">
        <v>20000</v>
      </c>
      <c r="W142" s="204">
        <v>14229</v>
      </c>
      <c r="X142" s="204">
        <v>0</v>
      </c>
      <c r="Y142" s="204">
        <v>0</v>
      </c>
      <c r="Z142" s="203"/>
      <c r="AA142" s="205">
        <v>872.91999999999825</v>
      </c>
      <c r="AB142" s="205">
        <v>24911.59</v>
      </c>
      <c r="AC142" s="205">
        <v>15605</v>
      </c>
      <c r="AD142" s="205">
        <v>3252.869999999999</v>
      </c>
      <c r="AE142" s="205">
        <v>5.9999999999490683E-2</v>
      </c>
      <c r="AF142" s="205">
        <v>15</v>
      </c>
      <c r="AG142" s="205">
        <v>0</v>
      </c>
      <c r="AH142" s="205">
        <v>2500</v>
      </c>
      <c r="AI142" s="205">
        <v>0</v>
      </c>
      <c r="AJ142" s="205">
        <v>0</v>
      </c>
      <c r="AK142" s="205">
        <v>0</v>
      </c>
      <c r="AL142" s="203"/>
      <c r="AM142" s="207">
        <v>25000</v>
      </c>
      <c r="AN142" s="207">
        <v>25000</v>
      </c>
      <c r="AO142" s="207">
        <v>23570</v>
      </c>
      <c r="AP142" s="207">
        <v>26519</v>
      </c>
      <c r="AQ142" s="207">
        <v>28342</v>
      </c>
      <c r="AR142" s="207">
        <v>33266</v>
      </c>
      <c r="AS142" s="207">
        <v>33720</v>
      </c>
      <c r="AT142" s="207">
        <v>34776</v>
      </c>
      <c r="AU142" s="207">
        <v>33697</v>
      </c>
      <c r="AV142" s="207">
        <v>38732</v>
      </c>
      <c r="AW142" s="207">
        <v>0</v>
      </c>
      <c r="AX142" s="203"/>
      <c r="AY142" s="203"/>
      <c r="AZ142" s="209"/>
      <c r="BA142" s="213"/>
    </row>
    <row r="143" spans="1:57" ht="19.5" customHeight="1" x14ac:dyDescent="0.25">
      <c r="A143" s="5">
        <v>3918</v>
      </c>
      <c r="B143" s="5" t="s">
        <v>308</v>
      </c>
      <c r="C143" s="30">
        <v>62270.64</v>
      </c>
      <c r="D143" s="30">
        <v>34018.86</v>
      </c>
      <c r="E143" s="30">
        <v>45962</v>
      </c>
      <c r="F143" s="30">
        <v>99606.84</v>
      </c>
      <c r="G143" s="30">
        <v>102873.1</v>
      </c>
      <c r="H143" s="30">
        <v>105322</v>
      </c>
      <c r="I143" s="30">
        <v>127751</v>
      </c>
      <c r="J143" s="30">
        <v>90039</v>
      </c>
      <c r="K143" s="30">
        <v>130025</v>
      </c>
      <c r="L143" s="30">
        <v>82080.530000000072</v>
      </c>
      <c r="M143" s="30">
        <f>VLOOKUP($A143,'Appendix 1 Data'!$A:$R,5,FALSE)</f>
        <v>57951</v>
      </c>
      <c r="O143" s="31">
        <v>39800</v>
      </c>
      <c r="P143" s="31">
        <v>10000</v>
      </c>
      <c r="Q143" s="31">
        <v>0</v>
      </c>
      <c r="R143" s="31">
        <v>19900</v>
      </c>
      <c r="S143" s="31">
        <v>42360</v>
      </c>
      <c r="T143" s="31">
        <v>26705</v>
      </c>
      <c r="U143" s="31">
        <v>38800</v>
      </c>
      <c r="V143" s="31">
        <v>0</v>
      </c>
      <c r="W143" s="31">
        <v>47920</v>
      </c>
      <c r="X143" s="31">
        <v>45000</v>
      </c>
      <c r="Y143" s="245">
        <f>VLOOKUP($A143,'Appendix 1 Data'!$A:$R,11,FALSE)</f>
        <v>0</v>
      </c>
      <c r="AA143" s="32">
        <v>22470.639999999999</v>
      </c>
      <c r="AB143" s="32">
        <v>24018.86</v>
      </c>
      <c r="AC143" s="32">
        <v>45962</v>
      </c>
      <c r="AD143" s="32">
        <v>79706.84</v>
      </c>
      <c r="AE143" s="32">
        <v>60513.100000000006</v>
      </c>
      <c r="AF143" s="32">
        <v>78617</v>
      </c>
      <c r="AG143" s="32">
        <v>88951</v>
      </c>
      <c r="AH143" s="32">
        <v>90039</v>
      </c>
      <c r="AI143" s="32">
        <v>82105</v>
      </c>
      <c r="AJ143" s="32">
        <v>37080.530000000072</v>
      </c>
      <c r="AK143" s="32">
        <f>VLOOKUP($A143,'Appendix 1 Data'!$A:$R,12,FALSE)</f>
        <v>57951</v>
      </c>
      <c r="AM143" s="21">
        <v>25000</v>
      </c>
      <c r="AN143" s="21">
        <v>30413</v>
      </c>
      <c r="AO143" s="21">
        <v>67110</v>
      </c>
      <c r="AP143" s="21">
        <v>81622</v>
      </c>
      <c r="AQ143" s="21">
        <v>86687</v>
      </c>
      <c r="AR143" s="21">
        <v>101294</v>
      </c>
      <c r="AS143" s="21">
        <v>96679</v>
      </c>
      <c r="AT143" s="21">
        <v>96804</v>
      </c>
      <c r="AU143" s="21">
        <v>94843</v>
      </c>
      <c r="AV143" s="21">
        <v>101570</v>
      </c>
      <c r="AW143" s="21">
        <f>VLOOKUP($A143,'Appendix 1 Data'!$A:$R,15,FALSE)</f>
        <v>100290</v>
      </c>
      <c r="AZ143" s="33"/>
      <c r="BA143" s="25"/>
    </row>
    <row r="144" spans="1:57" s="201" customFormat="1" ht="19.5" customHeight="1" x14ac:dyDescent="0.25">
      <c r="A144" s="201">
        <v>3919</v>
      </c>
      <c r="B144" s="201" t="s">
        <v>408</v>
      </c>
      <c r="C144" s="202">
        <v>25903.4</v>
      </c>
      <c r="D144" s="202">
        <v>20499.169999999998</v>
      </c>
      <c r="E144" s="202">
        <v>15835</v>
      </c>
      <c r="F144" s="202">
        <v>64971</v>
      </c>
      <c r="G144" s="217">
        <v>10072.77</v>
      </c>
      <c r="H144" s="202">
        <v>0</v>
      </c>
      <c r="I144" s="202">
        <v>0</v>
      </c>
      <c r="J144" s="202">
        <v>0</v>
      </c>
      <c r="K144" s="202">
        <v>0</v>
      </c>
      <c r="L144" s="202">
        <v>0</v>
      </c>
      <c r="M144" s="202">
        <v>0</v>
      </c>
      <c r="N144" s="203"/>
      <c r="O144" s="204">
        <v>0</v>
      </c>
      <c r="P144" s="204">
        <v>0</v>
      </c>
      <c r="Q144" s="204">
        <v>0</v>
      </c>
      <c r="R144" s="204">
        <v>0</v>
      </c>
      <c r="S144" s="204">
        <v>0</v>
      </c>
      <c r="T144" s="204">
        <v>0</v>
      </c>
      <c r="U144" s="204">
        <v>0</v>
      </c>
      <c r="V144" s="204">
        <v>0</v>
      </c>
      <c r="W144" s="204">
        <v>0</v>
      </c>
      <c r="X144" s="204">
        <v>0</v>
      </c>
      <c r="Y144" s="204">
        <v>0</v>
      </c>
      <c r="Z144" s="203"/>
      <c r="AA144" s="205">
        <v>25903.4</v>
      </c>
      <c r="AB144" s="205">
        <v>20499.169999999998</v>
      </c>
      <c r="AC144" s="205">
        <v>15835</v>
      </c>
      <c r="AD144" s="205">
        <v>64971</v>
      </c>
      <c r="AE144" s="205">
        <v>10072.77</v>
      </c>
      <c r="AF144" s="205">
        <v>0</v>
      </c>
      <c r="AG144" s="205">
        <v>0</v>
      </c>
      <c r="AH144" s="205">
        <v>0</v>
      </c>
      <c r="AI144" s="205">
        <v>0</v>
      </c>
      <c r="AJ144" s="205">
        <v>0</v>
      </c>
      <c r="AK144" s="205">
        <v>0</v>
      </c>
      <c r="AL144" s="203"/>
      <c r="AM144" s="207">
        <v>29360</v>
      </c>
      <c r="AN144" s="207">
        <v>30118</v>
      </c>
      <c r="AO144" s="207">
        <v>47344</v>
      </c>
      <c r="AP144" s="207">
        <v>18917</v>
      </c>
      <c r="AQ144" s="207">
        <v>10000</v>
      </c>
      <c r="AR144" s="207">
        <v>0</v>
      </c>
      <c r="AS144" s="207">
        <v>0</v>
      </c>
      <c r="AT144" s="207">
        <v>0</v>
      </c>
      <c r="AU144" s="207">
        <v>0</v>
      </c>
      <c r="AV144" s="207">
        <v>0</v>
      </c>
      <c r="AW144" s="207">
        <v>0</v>
      </c>
      <c r="AX144" s="203"/>
      <c r="AY144" s="203"/>
      <c r="AZ144" s="212"/>
      <c r="BA144" s="213"/>
    </row>
    <row r="145" spans="1:57" ht="19.5" customHeight="1" x14ac:dyDescent="0.25">
      <c r="A145" s="5">
        <v>3920</v>
      </c>
      <c r="B145" s="5" t="s">
        <v>309</v>
      </c>
      <c r="C145" s="30">
        <v>11636.91</v>
      </c>
      <c r="D145" s="30">
        <v>22378.79</v>
      </c>
      <c r="E145" s="30">
        <v>40934</v>
      </c>
      <c r="F145" s="30">
        <v>42607</v>
      </c>
      <c r="G145" s="30">
        <v>43079.66</v>
      </c>
      <c r="H145" s="30">
        <v>32516</v>
      </c>
      <c r="I145" s="30">
        <v>22509</v>
      </c>
      <c r="J145" s="30">
        <v>20942</v>
      </c>
      <c r="K145" s="30">
        <v>24380</v>
      </c>
      <c r="L145" s="30">
        <v>16764.939999999908</v>
      </c>
      <c r="M145" s="30">
        <f>VLOOKUP($A145,'Appendix 1 Data'!$A:$R,5,FALSE)</f>
        <v>12303</v>
      </c>
      <c r="O145" s="31">
        <v>10000</v>
      </c>
      <c r="P145" s="31">
        <v>0</v>
      </c>
      <c r="Q145" s="31">
        <v>35870</v>
      </c>
      <c r="R145" s="31">
        <v>34947</v>
      </c>
      <c r="S145" s="31">
        <v>32874</v>
      </c>
      <c r="T145" s="31">
        <v>22500</v>
      </c>
      <c r="U145" s="31">
        <v>15400</v>
      </c>
      <c r="V145" s="31">
        <v>3600</v>
      </c>
      <c r="W145" s="31">
        <v>6000</v>
      </c>
      <c r="X145" s="31">
        <v>0</v>
      </c>
      <c r="Y145" s="245">
        <f>VLOOKUP($A145,'Appendix 1 Data'!$A:$R,11,FALSE)</f>
        <v>0</v>
      </c>
      <c r="AA145" s="32">
        <v>1636.9099999999999</v>
      </c>
      <c r="AB145" s="32">
        <v>22378.79</v>
      </c>
      <c r="AC145" s="32">
        <v>5064</v>
      </c>
      <c r="AD145" s="32">
        <v>7660</v>
      </c>
      <c r="AE145" s="32">
        <v>10205.660000000003</v>
      </c>
      <c r="AF145" s="32">
        <v>10016</v>
      </c>
      <c r="AG145" s="32">
        <v>7109</v>
      </c>
      <c r="AH145" s="32">
        <v>17342</v>
      </c>
      <c r="AI145" s="32">
        <v>18380</v>
      </c>
      <c r="AJ145" s="32">
        <v>16764.939999999908</v>
      </c>
      <c r="AK145" s="32">
        <f>VLOOKUP($A145,'Appendix 1 Data'!$A:$R,12,FALSE)</f>
        <v>12303</v>
      </c>
      <c r="AM145" s="21">
        <v>25000</v>
      </c>
      <c r="AN145" s="21">
        <v>25000</v>
      </c>
      <c r="AO145" s="21">
        <v>12917</v>
      </c>
      <c r="AP145" s="21">
        <v>11970</v>
      </c>
      <c r="AQ145" s="21">
        <v>10443</v>
      </c>
      <c r="AR145" s="21">
        <v>12880</v>
      </c>
      <c r="AS145" s="21">
        <v>16798</v>
      </c>
      <c r="AT145" s="21">
        <v>17407</v>
      </c>
      <c r="AU145" s="21">
        <v>18959</v>
      </c>
      <c r="AV145" s="21">
        <v>20756</v>
      </c>
      <c r="AW145" s="21">
        <f>VLOOKUP($A145,'Appendix 1 Data'!$A:$R,15,FALSE)</f>
        <v>21852</v>
      </c>
      <c r="BA145" s="25"/>
    </row>
    <row r="146" spans="1:57" s="201" customFormat="1" ht="19.5" customHeight="1" x14ac:dyDescent="0.25">
      <c r="A146" s="201">
        <v>3921</v>
      </c>
      <c r="B146" s="201" t="s">
        <v>505</v>
      </c>
      <c r="C146" s="202">
        <v>9347.74</v>
      </c>
      <c r="D146" s="202">
        <v>16690.32</v>
      </c>
      <c r="E146" s="202">
        <v>1480</v>
      </c>
      <c r="F146" s="202">
        <v>-2913.8599999999901</v>
      </c>
      <c r="G146" s="202">
        <v>-23882.14</v>
      </c>
      <c r="H146" s="202">
        <v>-12984</v>
      </c>
      <c r="I146" s="202">
        <v>-23437</v>
      </c>
      <c r="J146" s="202">
        <v>-51368</v>
      </c>
      <c r="K146" s="202">
        <v>-47054</v>
      </c>
      <c r="L146" s="202">
        <v>-15198.630000000128</v>
      </c>
      <c r="M146" s="268">
        <f>VLOOKUP($A146,'Appendix 1 Data'!$A:$R,5,FALSE)</f>
        <v>10229</v>
      </c>
      <c r="N146" s="203"/>
      <c r="O146" s="204">
        <v>0</v>
      </c>
      <c r="P146" s="204">
        <v>20000</v>
      </c>
      <c r="Q146" s="204">
        <v>0</v>
      </c>
      <c r="R146" s="204">
        <v>0</v>
      </c>
      <c r="S146" s="204">
        <v>0</v>
      </c>
      <c r="T146" s="204">
        <v>0</v>
      </c>
      <c r="U146" s="204">
        <v>0</v>
      </c>
      <c r="V146" s="204">
        <v>0</v>
      </c>
      <c r="W146" s="204">
        <v>0</v>
      </c>
      <c r="X146" s="204">
        <v>0</v>
      </c>
      <c r="Y146" s="204">
        <f>VLOOKUP($A146,'Appendix 1 Data'!$A:$R,11,FALSE)</f>
        <v>0</v>
      </c>
      <c r="Z146" s="203"/>
      <c r="AA146" s="205">
        <v>9347.74</v>
      </c>
      <c r="AB146" s="205">
        <v>-3309.6800000000003</v>
      </c>
      <c r="AC146" s="205">
        <v>1480</v>
      </c>
      <c r="AD146" s="205">
        <v>-2913.8599999999901</v>
      </c>
      <c r="AE146" s="205">
        <v>-23882.14</v>
      </c>
      <c r="AF146" s="205">
        <v>-12984</v>
      </c>
      <c r="AG146" s="205">
        <v>-23437</v>
      </c>
      <c r="AH146" s="205">
        <v>-51368</v>
      </c>
      <c r="AI146" s="205">
        <v>-47054</v>
      </c>
      <c r="AJ146" s="205">
        <v>-15198.630000000128</v>
      </c>
      <c r="AK146" s="205">
        <f>VLOOKUP($A146,'Appendix 1 Data'!$A:$R,12,FALSE)</f>
        <v>10229</v>
      </c>
      <c r="AL146" s="203"/>
      <c r="AM146" s="207">
        <v>25000</v>
      </c>
      <c r="AN146" s="207">
        <v>25000</v>
      </c>
      <c r="AO146" s="207">
        <v>10583</v>
      </c>
      <c r="AP146" s="207">
        <v>10255</v>
      </c>
      <c r="AQ146" s="207">
        <v>10714</v>
      </c>
      <c r="AR146" s="207">
        <v>14880</v>
      </c>
      <c r="AS146" s="207">
        <v>14963</v>
      </c>
      <c r="AT146" s="207">
        <v>15178</v>
      </c>
      <c r="AU146" s="207">
        <v>13427</v>
      </c>
      <c r="AV146" s="207">
        <v>14512</v>
      </c>
      <c r="AW146" s="207">
        <f>VLOOKUP($A146,'Appendix 1 Data'!$A:$R,15,FALSE)</f>
        <v>10000</v>
      </c>
      <c r="AX146" s="203"/>
      <c r="AY146" s="203"/>
      <c r="AZ146" s="211"/>
      <c r="BA146" s="213"/>
    </row>
    <row r="147" spans="1:57" ht="19.5" customHeight="1" x14ac:dyDescent="0.25">
      <c r="A147" s="5">
        <v>3922</v>
      </c>
      <c r="B147" s="5" t="s">
        <v>310</v>
      </c>
      <c r="C147" s="30">
        <v>62422.71</v>
      </c>
      <c r="D147" s="30">
        <v>36168.129999999997</v>
      </c>
      <c r="E147" s="30">
        <v>89357</v>
      </c>
      <c r="F147" s="30">
        <v>66294.460000000006</v>
      </c>
      <c r="G147" s="30">
        <v>27158.99</v>
      </c>
      <c r="H147" s="30">
        <v>37930</v>
      </c>
      <c r="I147" s="30">
        <v>68627</v>
      </c>
      <c r="J147" s="30">
        <v>74348</v>
      </c>
      <c r="K147" s="30">
        <v>88539</v>
      </c>
      <c r="L147" s="30">
        <v>105828.68000000018</v>
      </c>
      <c r="M147" s="30">
        <f>VLOOKUP($A147,'Appendix 1 Data'!$A:$R,5,FALSE)</f>
        <v>112355</v>
      </c>
      <c r="O147" s="31">
        <v>62000</v>
      </c>
      <c r="P147" s="31">
        <v>16000</v>
      </c>
      <c r="Q147" s="31">
        <v>103125</v>
      </c>
      <c r="R147" s="31">
        <v>53366</v>
      </c>
      <c r="S147" s="31">
        <v>15100</v>
      </c>
      <c r="T147" s="31">
        <v>38000</v>
      </c>
      <c r="U147" s="31">
        <v>49850</v>
      </c>
      <c r="V147" s="31">
        <v>56000</v>
      </c>
      <c r="W147" s="31">
        <v>71800</v>
      </c>
      <c r="X147" s="31">
        <v>88430</v>
      </c>
      <c r="Y147" s="245">
        <f>VLOOKUP($A147,'Appendix 1 Data'!$A:$R,11,FALSE)</f>
        <v>94725</v>
      </c>
      <c r="AA147" s="32">
        <v>422.70999999999913</v>
      </c>
      <c r="AB147" s="32">
        <v>20168.129999999997</v>
      </c>
      <c r="AC147" s="32">
        <v>-13768</v>
      </c>
      <c r="AD147" s="32">
        <v>12928.460000000006</v>
      </c>
      <c r="AE147" s="32">
        <v>12058.990000000002</v>
      </c>
      <c r="AF147" s="32">
        <v>-70</v>
      </c>
      <c r="AG147" s="32">
        <v>18777</v>
      </c>
      <c r="AH147" s="32">
        <v>18348</v>
      </c>
      <c r="AI147" s="32">
        <v>16739</v>
      </c>
      <c r="AJ147" s="32">
        <v>17398.680000000182</v>
      </c>
      <c r="AK147" s="32">
        <f>VLOOKUP($A147,'Appendix 1 Data'!$A:$R,12,FALSE)</f>
        <v>17630</v>
      </c>
      <c r="AM147" s="21">
        <v>25000</v>
      </c>
      <c r="AN147" s="21">
        <v>25000</v>
      </c>
      <c r="AO147" s="21">
        <v>13652</v>
      </c>
      <c r="AP147" s="21">
        <v>14373</v>
      </c>
      <c r="AQ147" s="21">
        <v>13678</v>
      </c>
      <c r="AR147" s="21">
        <v>19125</v>
      </c>
      <c r="AS147" s="21">
        <v>18777</v>
      </c>
      <c r="AT147" s="21">
        <v>18437</v>
      </c>
      <c r="AU147" s="21">
        <v>17459</v>
      </c>
      <c r="AV147" s="21">
        <v>17971</v>
      </c>
      <c r="AW147" s="21">
        <f>VLOOKUP($A147,'Appendix 1 Data'!$A:$R,15,FALSE)</f>
        <v>17630</v>
      </c>
      <c r="AZ147" s="33"/>
      <c r="BA147" s="25"/>
    </row>
    <row r="148" spans="1:57" ht="19.5" customHeight="1" x14ac:dyDescent="0.25">
      <c r="A148" s="5">
        <v>5201</v>
      </c>
      <c r="B148" s="5" t="s">
        <v>312</v>
      </c>
      <c r="C148" s="30">
        <v>30274.82</v>
      </c>
      <c r="D148" s="30">
        <v>30912.34</v>
      </c>
      <c r="E148" s="30">
        <v>25203</v>
      </c>
      <c r="F148" s="30">
        <v>11389.34</v>
      </c>
      <c r="G148" s="30">
        <v>0</v>
      </c>
      <c r="H148" s="30">
        <v>4386</v>
      </c>
      <c r="I148" s="30">
        <v>-190</v>
      </c>
      <c r="J148" s="30">
        <v>13986</v>
      </c>
      <c r="K148" s="30">
        <v>52831</v>
      </c>
      <c r="L148" s="30">
        <v>15081.170000000086</v>
      </c>
      <c r="M148" s="30">
        <f>VLOOKUP($A148,'Appendix 1 Data'!$A:$R,5,FALSE)</f>
        <v>13620</v>
      </c>
      <c r="O148" s="31">
        <v>99251</v>
      </c>
      <c r="P148" s="31">
        <v>6000</v>
      </c>
      <c r="Q148" s="31">
        <v>8600</v>
      </c>
      <c r="R148" s="31">
        <v>56000</v>
      </c>
      <c r="S148" s="31">
        <v>5500</v>
      </c>
      <c r="T148" s="31">
        <v>0</v>
      </c>
      <c r="U148" s="31">
        <v>8780</v>
      </c>
      <c r="V148" s="31">
        <v>8800</v>
      </c>
      <c r="W148" s="31">
        <v>34610</v>
      </c>
      <c r="X148" s="31">
        <v>0</v>
      </c>
      <c r="Y148" s="245">
        <f>VLOOKUP($A148,'Appendix 1 Data'!$A:$R,11,FALSE)</f>
        <v>0</v>
      </c>
      <c r="AA148" s="32">
        <v>-68976.179999999993</v>
      </c>
      <c r="AB148" s="32">
        <v>24912.34</v>
      </c>
      <c r="AC148" s="32">
        <v>16603</v>
      </c>
      <c r="AD148" s="32">
        <v>-44610.66</v>
      </c>
      <c r="AE148" s="32">
        <v>-5500</v>
      </c>
      <c r="AF148" s="32">
        <v>4386</v>
      </c>
      <c r="AG148" s="32">
        <v>-8970</v>
      </c>
      <c r="AH148" s="32">
        <v>5186</v>
      </c>
      <c r="AI148" s="32">
        <v>18221</v>
      </c>
      <c r="AJ148" s="32">
        <v>15081.170000000086</v>
      </c>
      <c r="AK148" s="32">
        <f>VLOOKUP($A148,'Appendix 1 Data'!$A:$R,12,FALSE)</f>
        <v>13620</v>
      </c>
      <c r="AM148" s="21">
        <v>25000</v>
      </c>
      <c r="AN148" s="21">
        <v>25000</v>
      </c>
      <c r="AO148" s="21">
        <v>15498</v>
      </c>
      <c r="AP148" s="21">
        <v>16442</v>
      </c>
      <c r="AQ148" s="21">
        <v>17548</v>
      </c>
      <c r="AR148" s="21">
        <v>18965</v>
      </c>
      <c r="AS148" s="21">
        <v>20976</v>
      </c>
      <c r="AT148" s="21">
        <v>21042</v>
      </c>
      <c r="AU148" s="21">
        <v>22109</v>
      </c>
      <c r="AV148" s="21">
        <v>24758</v>
      </c>
      <c r="AW148" s="21">
        <f>VLOOKUP($A148,'Appendix 1 Data'!$A:$R,15,FALSE)</f>
        <v>24233</v>
      </c>
      <c r="BA148" s="143"/>
      <c r="BE148" s="35"/>
    </row>
    <row r="149" spans="1:57" ht="19.5" customHeight="1" x14ac:dyDescent="0.25">
      <c r="C149" s="30"/>
      <c r="AA149" s="32"/>
    </row>
    <row r="150" spans="1:57" ht="19.5" customHeight="1" x14ac:dyDescent="0.25">
      <c r="A150" s="36"/>
      <c r="B150" s="36" t="s">
        <v>192</v>
      </c>
      <c r="C150" s="37">
        <f t="shared" ref="C150:J150" si="4">SUM(C8:C149)</f>
        <v>4712993.7899999982</v>
      </c>
      <c r="D150" s="37">
        <f t="shared" si="4"/>
        <v>4829697.4799999995</v>
      </c>
      <c r="E150" s="37">
        <f>SUM(E8:E149)</f>
        <v>5419680</v>
      </c>
      <c r="F150" s="37">
        <f t="shared" si="4"/>
        <v>4910890.6499999976</v>
      </c>
      <c r="G150" s="37">
        <f t="shared" si="4"/>
        <v>4471235.8299999991</v>
      </c>
      <c r="H150" s="37">
        <f t="shared" si="4"/>
        <v>4778883</v>
      </c>
      <c r="I150" s="37">
        <f t="shared" si="4"/>
        <v>4800593</v>
      </c>
      <c r="J150" s="37">
        <f t="shared" si="4"/>
        <v>4239298</v>
      </c>
      <c r="K150" s="37">
        <v>4169016</v>
      </c>
      <c r="L150" s="37">
        <f>SUM(L8:L149)</f>
        <v>4337338.5999999987</v>
      </c>
      <c r="M150" s="37">
        <f>SUM(M8:M149)</f>
        <v>4839435.7200000007</v>
      </c>
      <c r="N150" s="38"/>
      <c r="O150" s="39">
        <f t="shared" ref="O150:Y150" si="5">SUM(O8:O149)</f>
        <v>2525573.77</v>
      </c>
      <c r="P150" s="39">
        <f t="shared" si="5"/>
        <v>2197517.23</v>
      </c>
      <c r="Q150" s="39">
        <f t="shared" si="5"/>
        <v>2626409</v>
      </c>
      <c r="R150" s="39">
        <f t="shared" si="5"/>
        <v>2432966</v>
      </c>
      <c r="S150" s="39">
        <f t="shared" si="5"/>
        <v>1938284</v>
      </c>
      <c r="T150" s="39">
        <f t="shared" si="5"/>
        <v>2038812</v>
      </c>
      <c r="U150" s="39">
        <f t="shared" si="5"/>
        <v>2113086</v>
      </c>
      <c r="V150" s="39">
        <f t="shared" si="5"/>
        <v>1842599</v>
      </c>
      <c r="W150" s="39">
        <f t="shared" si="5"/>
        <v>2191515</v>
      </c>
      <c r="X150" s="39">
        <f t="shared" si="5"/>
        <v>2269225.75</v>
      </c>
      <c r="Y150" s="39">
        <f t="shared" si="5"/>
        <v>2255822.66</v>
      </c>
      <c r="Z150" s="38"/>
      <c r="AA150" s="40">
        <f t="shared" ref="AA150:AH150" si="6">SUM(AA8:AA149)</f>
        <v>1986496.02</v>
      </c>
      <c r="AB150" s="40">
        <f t="shared" si="6"/>
        <v>2632180.2499999995</v>
      </c>
      <c r="AC150" s="40">
        <f t="shared" si="6"/>
        <v>2793271</v>
      </c>
      <c r="AD150" s="40">
        <f t="shared" si="6"/>
        <v>2477924.6500000008</v>
      </c>
      <c r="AE150" s="40">
        <f t="shared" si="6"/>
        <v>2532951.830000001</v>
      </c>
      <c r="AF150" s="40">
        <f t="shared" si="6"/>
        <v>2690545</v>
      </c>
      <c r="AG150" s="40">
        <f t="shared" si="6"/>
        <v>2687507</v>
      </c>
      <c r="AH150" s="40">
        <f t="shared" si="6"/>
        <v>2326417</v>
      </c>
      <c r="AI150" s="40">
        <v>2326417</v>
      </c>
      <c r="AJ150" s="40">
        <f>SUM(AJ8:AJ149)</f>
        <v>2068112.8499999987</v>
      </c>
      <c r="AK150" s="40">
        <f>SUM(AK8:AK149)</f>
        <v>2583613.06</v>
      </c>
      <c r="AM150" s="41">
        <f t="shared" ref="AM150:AT150" si="7">SUM(AM8:AM148)</f>
        <v>3884701</v>
      </c>
      <c r="AN150" s="41">
        <f t="shared" si="7"/>
        <v>3952033</v>
      </c>
      <c r="AO150" s="41">
        <f t="shared" si="7"/>
        <v>4775690</v>
      </c>
      <c r="AP150" s="41">
        <f t="shared" si="7"/>
        <v>4740245</v>
      </c>
      <c r="AQ150" s="41">
        <f t="shared" si="7"/>
        <v>4967539</v>
      </c>
      <c r="AR150" s="41">
        <f t="shared" si="7"/>
        <v>5565459</v>
      </c>
      <c r="AS150" s="41">
        <f t="shared" si="7"/>
        <v>5607863</v>
      </c>
      <c r="AT150" s="41">
        <f t="shared" si="7"/>
        <v>5609270</v>
      </c>
      <c r="AU150" s="41">
        <v>5609270</v>
      </c>
      <c r="AV150" s="41">
        <f>SUM(AV8:AV149)</f>
        <v>5493980</v>
      </c>
      <c r="AW150" s="41">
        <f>SUM(AW8:AW149)</f>
        <v>5610372</v>
      </c>
      <c r="AZ150" s="34"/>
      <c r="BA150" s="35"/>
      <c r="BB150" s="35"/>
      <c r="BC150" s="35"/>
      <c r="BD150" s="35"/>
    </row>
    <row r="151" spans="1:57" s="36" customFormat="1" ht="19.5" customHeight="1" x14ac:dyDescent="0.25">
      <c r="A151" s="5"/>
      <c r="B151" s="5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20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20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8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38"/>
      <c r="AY151" s="38"/>
      <c r="AZ151" s="33"/>
      <c r="BA151" s="5"/>
      <c r="BB151" s="5"/>
      <c r="BC151" s="5"/>
      <c r="BD151" s="5"/>
      <c r="BE151" s="5"/>
    </row>
    <row r="152" spans="1:57" ht="19.5" customHeight="1" x14ac:dyDescent="0.25">
      <c r="C152" s="30"/>
      <c r="AA152" s="32"/>
      <c r="AZ152" s="33"/>
      <c r="BA152" s="25"/>
    </row>
    <row r="153" spans="1:57" s="201" customFormat="1" ht="19.5" customHeight="1" x14ac:dyDescent="0.25">
      <c r="A153" s="201">
        <v>4000</v>
      </c>
      <c r="B153" s="201" t="s">
        <v>409</v>
      </c>
      <c r="C153" s="202">
        <v>59889.83</v>
      </c>
      <c r="D153" s="202">
        <v>44504.600000000093</v>
      </c>
      <c r="E153" s="202">
        <v>14983</v>
      </c>
      <c r="F153" s="202">
        <v>-43393.55</v>
      </c>
      <c r="G153" s="202">
        <v>-28135.52</v>
      </c>
      <c r="H153" s="202">
        <v>-73313</v>
      </c>
      <c r="I153" s="217">
        <v>-71519</v>
      </c>
      <c r="J153" s="202">
        <v>0</v>
      </c>
      <c r="K153" s="202">
        <v>0</v>
      </c>
      <c r="L153" s="202">
        <v>0</v>
      </c>
      <c r="M153" s="202">
        <v>0</v>
      </c>
      <c r="N153" s="203"/>
      <c r="O153" s="204">
        <v>57463</v>
      </c>
      <c r="P153" s="204">
        <v>0</v>
      </c>
      <c r="Q153" s="204">
        <v>0</v>
      </c>
      <c r="R153" s="204">
        <v>-29000</v>
      </c>
      <c r="S153" s="204">
        <v>700</v>
      </c>
      <c r="T153" s="204">
        <v>10900</v>
      </c>
      <c r="U153" s="204">
        <v>0</v>
      </c>
      <c r="V153" s="204">
        <v>0</v>
      </c>
      <c r="W153" s="204">
        <v>0</v>
      </c>
      <c r="X153" s="204">
        <v>0</v>
      </c>
      <c r="Y153" s="204">
        <v>0</v>
      </c>
      <c r="Z153" s="203"/>
      <c r="AA153" s="205">
        <v>2426.8300000000017</v>
      </c>
      <c r="AB153" s="205">
        <v>44504.600000000093</v>
      </c>
      <c r="AC153" s="205">
        <v>14983</v>
      </c>
      <c r="AD153" s="205">
        <v>-14393.550000000003</v>
      </c>
      <c r="AE153" s="205">
        <v>-28835.52</v>
      </c>
      <c r="AF153" s="205">
        <v>-84213</v>
      </c>
      <c r="AG153" s="205">
        <v>0</v>
      </c>
      <c r="AH153" s="205">
        <v>0</v>
      </c>
      <c r="AI153" s="205">
        <v>0</v>
      </c>
      <c r="AJ153" s="205">
        <v>0</v>
      </c>
      <c r="AK153" s="205">
        <v>0</v>
      </c>
      <c r="AL153" s="203"/>
      <c r="AM153" s="207">
        <v>66687</v>
      </c>
      <c r="AN153" s="207">
        <v>69099</v>
      </c>
      <c r="AO153" s="207">
        <v>73367</v>
      </c>
      <c r="AP153" s="207">
        <v>73567</v>
      </c>
      <c r="AQ153" s="207">
        <v>74465</v>
      </c>
      <c r="AR153" s="207">
        <v>85890</v>
      </c>
      <c r="AS153" s="207">
        <v>0</v>
      </c>
      <c r="AT153" s="207">
        <v>0</v>
      </c>
      <c r="AU153" s="207">
        <v>0</v>
      </c>
      <c r="AV153" s="207">
        <v>0</v>
      </c>
      <c r="AW153" s="207">
        <v>0</v>
      </c>
      <c r="AX153" s="203"/>
      <c r="AY153" s="203"/>
      <c r="AZ153" s="209"/>
      <c r="BA153" s="213"/>
    </row>
    <row r="154" spans="1:57" ht="19.5" customHeight="1" x14ac:dyDescent="0.25">
      <c r="A154" s="5">
        <v>4001</v>
      </c>
      <c r="B154" s="5" t="s">
        <v>313</v>
      </c>
      <c r="C154" s="30">
        <v>25370.43</v>
      </c>
      <c r="D154" s="30">
        <v>28516.83</v>
      </c>
      <c r="E154" s="30">
        <v>35884</v>
      </c>
      <c r="F154" s="30">
        <v>27876.76</v>
      </c>
      <c r="G154" s="30">
        <v>10707.48</v>
      </c>
      <c r="H154" s="30">
        <v>30067</v>
      </c>
      <c r="I154" s="30">
        <v>40895</v>
      </c>
      <c r="J154" s="30">
        <v>57296</v>
      </c>
      <c r="K154" s="30">
        <v>81911</v>
      </c>
      <c r="L154" s="30">
        <v>54441.210000000094</v>
      </c>
      <c r="M154" s="30">
        <f>VLOOKUP($A154,'Appendix 1 Data'!$A:$R,5,FALSE)</f>
        <v>82868</v>
      </c>
      <c r="O154" s="31">
        <v>3400</v>
      </c>
      <c r="P154" s="31">
        <v>6431</v>
      </c>
      <c r="Q154" s="31">
        <v>16800</v>
      </c>
      <c r="R154" s="31">
        <v>10188</v>
      </c>
      <c r="S154" s="31">
        <v>4800</v>
      </c>
      <c r="T154" s="31">
        <v>18400</v>
      </c>
      <c r="U154" s="31">
        <v>15300</v>
      </c>
      <c r="V154" s="31">
        <v>32300</v>
      </c>
      <c r="W154" s="31">
        <v>58300</v>
      </c>
      <c r="X154" s="31">
        <v>28414</v>
      </c>
      <c r="Y154" s="245">
        <f>VLOOKUP($A154,'Appendix 1 Data'!$A:$R,11,FALSE)</f>
        <v>61703</v>
      </c>
      <c r="AA154" s="32">
        <v>21970.43</v>
      </c>
      <c r="AB154" s="32">
        <v>22085.83</v>
      </c>
      <c r="AC154" s="32">
        <v>19084</v>
      </c>
      <c r="AD154" s="32">
        <v>17688.759999999998</v>
      </c>
      <c r="AE154" s="32">
        <v>5907.48</v>
      </c>
      <c r="AF154" s="32">
        <v>11667</v>
      </c>
      <c r="AG154" s="32">
        <v>25595</v>
      </c>
      <c r="AH154" s="32">
        <v>24996</v>
      </c>
      <c r="AI154" s="32">
        <v>23611</v>
      </c>
      <c r="AJ154" s="32">
        <v>26027.210000000094</v>
      </c>
      <c r="AK154" s="32">
        <f>VLOOKUP($A154,'Appendix 1 Data'!$A:$R,12,FALSE)</f>
        <v>21165</v>
      </c>
      <c r="AM154" s="21">
        <v>25000</v>
      </c>
      <c r="AN154" s="21">
        <v>25000</v>
      </c>
      <c r="AO154" s="21">
        <v>21452</v>
      </c>
      <c r="AP154" s="21">
        <v>20898</v>
      </c>
      <c r="AQ154" s="21">
        <v>21068</v>
      </c>
      <c r="AR154" s="21">
        <v>28022</v>
      </c>
      <c r="AS154" s="21">
        <v>25735</v>
      </c>
      <c r="AT154" s="21">
        <v>25602</v>
      </c>
      <c r="AU154" s="21">
        <v>24510</v>
      </c>
      <c r="AV154" s="21">
        <v>27243</v>
      </c>
      <c r="AW154" s="21">
        <f>VLOOKUP($A154,'Appendix 1 Data'!$A:$R,15,FALSE)</f>
        <v>24638</v>
      </c>
      <c r="AZ154" s="33"/>
      <c r="BA154" s="25"/>
    </row>
    <row r="155" spans="1:57" s="201" customFormat="1" ht="19.5" customHeight="1" x14ac:dyDescent="0.25">
      <c r="A155" s="201">
        <v>4006</v>
      </c>
      <c r="B155" s="201" t="s">
        <v>410</v>
      </c>
      <c r="C155" s="202">
        <v>41762.25</v>
      </c>
      <c r="D155" s="202">
        <v>-6983.2399999999907</v>
      </c>
      <c r="E155" s="202">
        <v>25904</v>
      </c>
      <c r="F155" s="202">
        <v>30321.39</v>
      </c>
      <c r="G155" s="202">
        <v>73269.62</v>
      </c>
      <c r="H155" s="202">
        <v>89630</v>
      </c>
      <c r="I155" s="202">
        <v>41038</v>
      </c>
      <c r="J155" s="202">
        <v>-57674</v>
      </c>
      <c r="K155" s="217">
        <v>-307542</v>
      </c>
      <c r="L155" s="202">
        <v>0</v>
      </c>
      <c r="M155" s="202">
        <v>0</v>
      </c>
      <c r="N155" s="203"/>
      <c r="O155" s="204">
        <v>16120</v>
      </c>
      <c r="P155" s="204">
        <v>0</v>
      </c>
      <c r="Q155" s="204">
        <v>0</v>
      </c>
      <c r="R155" s="204">
        <v>1614</v>
      </c>
      <c r="S155" s="204">
        <v>44000</v>
      </c>
      <c r="T155" s="204">
        <v>56000</v>
      </c>
      <c r="U155" s="204">
        <v>24550</v>
      </c>
      <c r="V155" s="204">
        <v>4500</v>
      </c>
      <c r="W155" s="204">
        <v>0</v>
      </c>
      <c r="X155" s="204">
        <v>0</v>
      </c>
      <c r="Y155" s="204">
        <v>0</v>
      </c>
      <c r="Z155" s="203"/>
      <c r="AA155" s="205">
        <v>25642.25</v>
      </c>
      <c r="AB155" s="205">
        <v>-6983.2399999999907</v>
      </c>
      <c r="AC155" s="205">
        <v>25904</v>
      </c>
      <c r="AD155" s="205">
        <v>28707.39</v>
      </c>
      <c r="AE155" s="205">
        <v>29269.619999999995</v>
      </c>
      <c r="AF155" s="205">
        <v>33630</v>
      </c>
      <c r="AG155" s="205">
        <v>16488</v>
      </c>
      <c r="AH155" s="205">
        <v>-62174</v>
      </c>
      <c r="AI155" s="205">
        <v>0</v>
      </c>
      <c r="AJ155" s="205">
        <v>0</v>
      </c>
      <c r="AK155" s="205">
        <v>0</v>
      </c>
      <c r="AL155" s="203"/>
      <c r="AM155" s="207">
        <v>28015</v>
      </c>
      <c r="AN155" s="207">
        <v>30186</v>
      </c>
      <c r="AO155" s="207">
        <v>33027</v>
      </c>
      <c r="AP155" s="207">
        <v>30844</v>
      </c>
      <c r="AQ155" s="207">
        <v>31152</v>
      </c>
      <c r="AR155" s="207">
        <v>35728</v>
      </c>
      <c r="AS155" s="207">
        <v>30947</v>
      </c>
      <c r="AT155" s="207">
        <v>30741</v>
      </c>
      <c r="AU155" s="207">
        <v>0</v>
      </c>
      <c r="AV155" s="207">
        <v>0</v>
      </c>
      <c r="AW155" s="207">
        <v>0</v>
      </c>
      <c r="AX155" s="203"/>
      <c r="AY155" s="203"/>
      <c r="AZ155" s="212"/>
      <c r="BA155" s="213"/>
    </row>
    <row r="156" spans="1:57" s="201" customFormat="1" ht="19.5" customHeight="1" x14ac:dyDescent="0.25">
      <c r="A156" s="201">
        <v>4012</v>
      </c>
      <c r="B156" s="201" t="s">
        <v>411</v>
      </c>
      <c r="C156" s="202">
        <v>41055.519999999997</v>
      </c>
      <c r="D156" s="202">
        <v>27463.61</v>
      </c>
      <c r="E156" s="202">
        <v>78489</v>
      </c>
      <c r="F156" s="202">
        <v>88538.42</v>
      </c>
      <c r="G156" s="202">
        <v>230199.35</v>
      </c>
      <c r="H156" s="217">
        <v>97405</v>
      </c>
      <c r="I156" s="202">
        <v>0</v>
      </c>
      <c r="J156" s="202">
        <v>0</v>
      </c>
      <c r="K156" s="202">
        <v>0</v>
      </c>
      <c r="L156" s="202">
        <v>0</v>
      </c>
      <c r="M156" s="202">
        <v>0</v>
      </c>
      <c r="N156" s="203"/>
      <c r="O156" s="204">
        <v>10000</v>
      </c>
      <c r="P156" s="204">
        <v>0</v>
      </c>
      <c r="Q156" s="204">
        <v>38829</v>
      </c>
      <c r="R156" s="204">
        <v>67082</v>
      </c>
      <c r="S156" s="204">
        <v>68190</v>
      </c>
      <c r="T156" s="204">
        <v>0</v>
      </c>
      <c r="U156" s="204">
        <v>0</v>
      </c>
      <c r="V156" s="204">
        <v>0</v>
      </c>
      <c r="W156" s="204">
        <v>0</v>
      </c>
      <c r="X156" s="204">
        <v>0</v>
      </c>
      <c r="Y156" s="204">
        <v>0</v>
      </c>
      <c r="Z156" s="203"/>
      <c r="AA156" s="205">
        <v>31055.519999999997</v>
      </c>
      <c r="AB156" s="205">
        <v>27463.61</v>
      </c>
      <c r="AC156" s="205">
        <v>39660</v>
      </c>
      <c r="AD156" s="205">
        <v>21456.42</v>
      </c>
      <c r="AE156" s="205">
        <v>162009.35</v>
      </c>
      <c r="AF156" s="205">
        <v>0</v>
      </c>
      <c r="AG156" s="205">
        <v>0</v>
      </c>
      <c r="AH156" s="205">
        <v>0</v>
      </c>
      <c r="AI156" s="205">
        <v>0</v>
      </c>
      <c r="AJ156" s="205">
        <v>0</v>
      </c>
      <c r="AK156" s="205">
        <v>0</v>
      </c>
      <c r="AL156" s="203"/>
      <c r="AM156" s="207">
        <v>44667</v>
      </c>
      <c r="AN156" s="207">
        <v>44418</v>
      </c>
      <c r="AO156" s="207">
        <v>44432</v>
      </c>
      <c r="AP156" s="207">
        <v>41082</v>
      </c>
      <c r="AQ156" s="207">
        <v>10000</v>
      </c>
      <c r="AR156" s="207">
        <v>0</v>
      </c>
      <c r="AS156" s="207">
        <v>0</v>
      </c>
      <c r="AT156" s="207">
        <v>0</v>
      </c>
      <c r="AU156" s="207">
        <v>0</v>
      </c>
      <c r="AV156" s="207">
        <v>0</v>
      </c>
      <c r="AW156" s="207">
        <v>0</v>
      </c>
      <c r="AX156" s="203"/>
      <c r="AY156" s="203"/>
      <c r="AZ156" s="211"/>
      <c r="BA156" s="213"/>
    </row>
    <row r="157" spans="1:57" s="201" customFormat="1" ht="19.5" customHeight="1" x14ac:dyDescent="0.25">
      <c r="A157" s="201">
        <v>4013</v>
      </c>
      <c r="B157" s="201" t="s">
        <v>415</v>
      </c>
      <c r="C157" s="202">
        <v>99069.34</v>
      </c>
      <c r="D157" s="202">
        <v>136790.9</v>
      </c>
      <c r="E157" s="202">
        <v>170127</v>
      </c>
      <c r="F157" s="202">
        <v>142795.79</v>
      </c>
      <c r="G157" s="217">
        <v>62426.44</v>
      </c>
      <c r="H157" s="202">
        <v>0</v>
      </c>
      <c r="I157" s="202">
        <v>0</v>
      </c>
      <c r="J157" s="202">
        <v>0</v>
      </c>
      <c r="K157" s="202">
        <v>0</v>
      </c>
      <c r="L157" s="202">
        <v>0</v>
      </c>
      <c r="M157" s="202">
        <v>0</v>
      </c>
      <c r="N157" s="203"/>
      <c r="O157" s="204">
        <v>40283</v>
      </c>
      <c r="P157" s="204">
        <v>85450</v>
      </c>
      <c r="Q157" s="204">
        <v>111200</v>
      </c>
      <c r="R157" s="204">
        <v>80946</v>
      </c>
      <c r="S157" s="204">
        <v>0</v>
      </c>
      <c r="T157" s="204">
        <v>0</v>
      </c>
      <c r="U157" s="204">
        <v>0</v>
      </c>
      <c r="V157" s="204">
        <v>0</v>
      </c>
      <c r="W157" s="204">
        <v>0</v>
      </c>
      <c r="X157" s="204">
        <v>0</v>
      </c>
      <c r="Y157" s="204">
        <v>0</v>
      </c>
      <c r="Z157" s="203"/>
      <c r="AA157" s="205">
        <v>58786.34</v>
      </c>
      <c r="AB157" s="205">
        <v>51340.899999999994</v>
      </c>
      <c r="AC157" s="205">
        <v>58927</v>
      </c>
      <c r="AD157" s="205">
        <v>61849.790000000008</v>
      </c>
      <c r="AE157" s="205">
        <v>62426.44</v>
      </c>
      <c r="AF157" s="205">
        <v>0</v>
      </c>
      <c r="AG157" s="205">
        <v>0</v>
      </c>
      <c r="AH157" s="205">
        <v>0</v>
      </c>
      <c r="AI157" s="205">
        <v>0</v>
      </c>
      <c r="AJ157" s="205">
        <v>0</v>
      </c>
      <c r="AK157" s="205">
        <v>0</v>
      </c>
      <c r="AL157" s="203"/>
      <c r="AM157" s="207">
        <v>59900</v>
      </c>
      <c r="AN157" s="207">
        <v>61685</v>
      </c>
      <c r="AO157" s="207">
        <v>64584</v>
      </c>
      <c r="AP157" s="207">
        <v>28945</v>
      </c>
      <c r="AQ157" s="207">
        <v>0</v>
      </c>
      <c r="AR157" s="207">
        <v>0</v>
      </c>
      <c r="AS157" s="207">
        <v>0</v>
      </c>
      <c r="AT157" s="207">
        <v>0</v>
      </c>
      <c r="AU157" s="207">
        <v>0</v>
      </c>
      <c r="AV157" s="207">
        <v>0</v>
      </c>
      <c r="AW157" s="207">
        <v>0</v>
      </c>
      <c r="AX157" s="203"/>
      <c r="AY157" s="203"/>
      <c r="AZ157" s="211"/>
      <c r="BA157" s="213"/>
    </row>
    <row r="158" spans="1:57" s="201" customFormat="1" ht="19.5" customHeight="1" x14ac:dyDescent="0.25">
      <c r="A158" s="201">
        <v>4014</v>
      </c>
      <c r="B158" s="201" t="s">
        <v>412</v>
      </c>
      <c r="C158" s="202">
        <v>222152.24</v>
      </c>
      <c r="D158" s="202">
        <v>151140.29999999999</v>
      </c>
      <c r="E158" s="202">
        <v>150157</v>
      </c>
      <c r="F158" s="202">
        <v>135096.97</v>
      </c>
      <c r="G158" s="202">
        <v>109164.28</v>
      </c>
      <c r="H158" s="217">
        <v>46737</v>
      </c>
      <c r="I158" s="202">
        <v>0</v>
      </c>
      <c r="J158" s="202">
        <v>0</v>
      </c>
      <c r="K158" s="202">
        <v>0</v>
      </c>
      <c r="L158" s="202">
        <v>0</v>
      </c>
      <c r="M158" s="202">
        <v>0</v>
      </c>
      <c r="N158" s="203"/>
      <c r="O158" s="204">
        <v>175766</v>
      </c>
      <c r="P158" s="204">
        <v>108925</v>
      </c>
      <c r="Q158" s="204">
        <v>67937</v>
      </c>
      <c r="R158" s="204">
        <v>81700</v>
      </c>
      <c r="S158" s="204">
        <v>45347.08</v>
      </c>
      <c r="T158" s="204">
        <v>0</v>
      </c>
      <c r="U158" s="204">
        <v>0</v>
      </c>
      <c r="V158" s="204">
        <v>0</v>
      </c>
      <c r="W158" s="204">
        <v>0</v>
      </c>
      <c r="X158" s="204">
        <v>0</v>
      </c>
      <c r="Y158" s="204">
        <v>0</v>
      </c>
      <c r="Z158" s="203"/>
      <c r="AA158" s="205">
        <v>46386.239999999991</v>
      </c>
      <c r="AB158" s="205">
        <v>42215.299999999988</v>
      </c>
      <c r="AC158" s="205">
        <v>82220</v>
      </c>
      <c r="AD158" s="205">
        <v>53396.97</v>
      </c>
      <c r="AE158" s="205">
        <v>63817.2</v>
      </c>
      <c r="AF158" s="205">
        <v>0</v>
      </c>
      <c r="AG158" s="205">
        <v>0</v>
      </c>
      <c r="AH158" s="205">
        <v>0</v>
      </c>
      <c r="AI158" s="205">
        <v>0</v>
      </c>
      <c r="AJ158" s="205">
        <v>0</v>
      </c>
      <c r="AK158" s="205">
        <v>0</v>
      </c>
      <c r="AL158" s="203"/>
      <c r="AM158" s="207">
        <v>49788</v>
      </c>
      <c r="AN158" s="207">
        <v>52587</v>
      </c>
      <c r="AO158" s="207">
        <v>50835</v>
      </c>
      <c r="AP158" s="207">
        <v>44782</v>
      </c>
      <c r="AQ158" s="207">
        <v>16789</v>
      </c>
      <c r="AR158" s="207">
        <v>0</v>
      </c>
      <c r="AS158" s="207">
        <v>0</v>
      </c>
      <c r="AT158" s="207">
        <v>0</v>
      </c>
      <c r="AU158" s="207">
        <v>0</v>
      </c>
      <c r="AV158" s="207">
        <v>0</v>
      </c>
      <c r="AW158" s="207">
        <v>0</v>
      </c>
      <c r="AX158" s="203"/>
      <c r="AY158" s="203"/>
      <c r="AZ158" s="209"/>
      <c r="BA158" s="213"/>
    </row>
    <row r="159" spans="1:57" s="201" customFormat="1" ht="19.5" customHeight="1" x14ac:dyDescent="0.25">
      <c r="A159" s="201">
        <v>4024</v>
      </c>
      <c r="B159" s="201" t="s">
        <v>506</v>
      </c>
      <c r="C159" s="202">
        <v>139672.99</v>
      </c>
      <c r="D159" s="202">
        <v>184943.2</v>
      </c>
      <c r="E159" s="202">
        <v>324743</v>
      </c>
      <c r="F159" s="202">
        <v>88966.02</v>
      </c>
      <c r="G159" s="202">
        <v>261731.83</v>
      </c>
      <c r="H159" s="202">
        <v>68621</v>
      </c>
      <c r="I159" s="202">
        <v>194148</v>
      </c>
      <c r="J159" s="202">
        <v>122624</v>
      </c>
      <c r="K159" s="202">
        <v>77601</v>
      </c>
      <c r="L159" s="202">
        <v>-3233.6800000006915</v>
      </c>
      <c r="M159" s="217">
        <f>VLOOKUP($A159,'Appendix 1 Data'!$A:$R,5,FALSE)</f>
        <v>-78108</v>
      </c>
      <c r="N159" s="203"/>
      <c r="O159" s="204">
        <v>86200</v>
      </c>
      <c r="P159" s="204">
        <v>0</v>
      </c>
      <c r="Q159" s="204">
        <v>280000</v>
      </c>
      <c r="R159" s="204">
        <v>77500</v>
      </c>
      <c r="S159" s="204">
        <v>261650</v>
      </c>
      <c r="T159" s="204">
        <v>35500</v>
      </c>
      <c r="U159" s="204">
        <v>117743</v>
      </c>
      <c r="V159" s="204">
        <v>85100</v>
      </c>
      <c r="W159" s="204">
        <v>59000</v>
      </c>
      <c r="X159" s="204">
        <v>6867</v>
      </c>
      <c r="Y159" s="204">
        <f>VLOOKUP($A159,'Appendix 1 Data'!$A:$R,11,FALSE)</f>
        <v>0</v>
      </c>
      <c r="Z159" s="203"/>
      <c r="AA159" s="205">
        <v>53472.989999999991</v>
      </c>
      <c r="AB159" s="205">
        <v>184943.2</v>
      </c>
      <c r="AC159" s="205">
        <v>44743</v>
      </c>
      <c r="AD159" s="205">
        <v>11466.020000000004</v>
      </c>
      <c r="AE159" s="205">
        <v>81.829999999987194</v>
      </c>
      <c r="AF159" s="205">
        <v>33121</v>
      </c>
      <c r="AG159" s="205">
        <v>76405</v>
      </c>
      <c r="AH159" s="205">
        <v>37524</v>
      </c>
      <c r="AI159" s="205">
        <v>18601</v>
      </c>
      <c r="AJ159" s="205">
        <v>-10100.680000000692</v>
      </c>
      <c r="AK159" s="205">
        <f>VLOOKUP($A159,'Appendix 1 Data'!$A:$R,12,FALSE)</f>
        <v>-78108</v>
      </c>
      <c r="AL159" s="203"/>
      <c r="AM159" s="207">
        <v>73106</v>
      </c>
      <c r="AN159" s="207">
        <v>76322</v>
      </c>
      <c r="AO159" s="207">
        <v>77093</v>
      </c>
      <c r="AP159" s="207">
        <v>81170</v>
      </c>
      <c r="AQ159" s="207">
        <v>80361</v>
      </c>
      <c r="AR159" s="207">
        <v>94191</v>
      </c>
      <c r="AS159" s="207">
        <v>87959</v>
      </c>
      <c r="AT159" s="207">
        <v>87721</v>
      </c>
      <c r="AU159" s="207">
        <v>78314</v>
      </c>
      <c r="AV159" s="207">
        <v>40538</v>
      </c>
      <c r="AW159" s="207">
        <f>VLOOKUP($A159,'Appendix 1 Data'!$A:$R,15,FALSE)</f>
        <v>0</v>
      </c>
      <c r="AX159" s="203"/>
      <c r="AY159" s="203"/>
      <c r="AZ159" s="211"/>
      <c r="BA159" s="210"/>
    </row>
    <row r="160" spans="1:57" s="201" customFormat="1" ht="19.5" customHeight="1" x14ac:dyDescent="0.25">
      <c r="A160" s="201">
        <v>4037</v>
      </c>
      <c r="B160" s="219" t="s">
        <v>455</v>
      </c>
      <c r="C160" s="202">
        <v>89234.97</v>
      </c>
      <c r="D160" s="202">
        <v>93736.060000000056</v>
      </c>
      <c r="E160" s="202">
        <v>160537</v>
      </c>
      <c r="F160" s="202">
        <v>43040.51</v>
      </c>
      <c r="G160" s="202">
        <v>110936.94</v>
      </c>
      <c r="H160" s="202">
        <v>51192</v>
      </c>
      <c r="I160" s="202">
        <v>76768</v>
      </c>
      <c r="J160" s="202">
        <v>54898</v>
      </c>
      <c r="K160" s="217">
        <v>84691</v>
      </c>
      <c r="L160" s="202">
        <v>2.9103830456733704E-10</v>
      </c>
      <c r="M160" s="202">
        <v>0</v>
      </c>
      <c r="N160" s="203"/>
      <c r="O160" s="204">
        <v>49100</v>
      </c>
      <c r="P160" s="204">
        <v>43700</v>
      </c>
      <c r="Q160" s="204">
        <v>62500</v>
      </c>
      <c r="R160" s="204">
        <v>3800</v>
      </c>
      <c r="S160" s="204">
        <v>96700</v>
      </c>
      <c r="T160" s="204">
        <v>8635</v>
      </c>
      <c r="U160" s="204">
        <v>19210</v>
      </c>
      <c r="V160" s="204">
        <v>9200</v>
      </c>
      <c r="W160" s="204">
        <v>26387</v>
      </c>
      <c r="X160" s="204">
        <v>0</v>
      </c>
      <c r="Y160" s="204">
        <v>0</v>
      </c>
      <c r="Z160" s="203"/>
      <c r="AA160" s="205">
        <v>40134.97</v>
      </c>
      <c r="AB160" s="205">
        <v>50036.060000000056</v>
      </c>
      <c r="AC160" s="205">
        <v>98037</v>
      </c>
      <c r="AD160" s="205">
        <v>39240.51</v>
      </c>
      <c r="AE160" s="205">
        <v>14236.940000000002</v>
      </c>
      <c r="AF160" s="205">
        <v>42557</v>
      </c>
      <c r="AG160" s="205">
        <v>57558</v>
      </c>
      <c r="AH160" s="205">
        <v>45698</v>
      </c>
      <c r="AI160" s="205">
        <v>58304</v>
      </c>
      <c r="AJ160" s="205">
        <v>0</v>
      </c>
      <c r="AK160" s="205">
        <v>0</v>
      </c>
      <c r="AL160" s="203"/>
      <c r="AM160" s="207">
        <v>47081</v>
      </c>
      <c r="AN160" s="207">
        <v>50394</v>
      </c>
      <c r="AO160" s="207">
        <v>52987</v>
      </c>
      <c r="AP160" s="207">
        <v>51052</v>
      </c>
      <c r="AQ160" s="207">
        <v>52080</v>
      </c>
      <c r="AR160" s="207">
        <v>64748</v>
      </c>
      <c r="AS160" s="207">
        <v>64204</v>
      </c>
      <c r="AT160" s="207">
        <v>63704</v>
      </c>
      <c r="AU160" s="207">
        <v>61468</v>
      </c>
      <c r="AV160" s="207">
        <v>0</v>
      </c>
      <c r="AW160" s="207">
        <v>0</v>
      </c>
      <c r="AX160" s="203"/>
      <c r="AY160" s="203"/>
      <c r="AZ160" s="211"/>
    </row>
    <row r="161" spans="1:53" s="201" customFormat="1" ht="19.5" customHeight="1" x14ac:dyDescent="0.25">
      <c r="A161" s="201">
        <v>4041</v>
      </c>
      <c r="B161" s="201" t="s">
        <v>413</v>
      </c>
      <c r="C161" s="202">
        <v>-96467.98</v>
      </c>
      <c r="D161" s="202">
        <v>-56111.1</v>
      </c>
      <c r="E161" s="202">
        <v>12879</v>
      </c>
      <c r="F161" s="202">
        <v>64487.67</v>
      </c>
      <c r="G161" s="202">
        <v>68397.25</v>
      </c>
      <c r="H161" s="202">
        <v>-18297</v>
      </c>
      <c r="I161" s="202">
        <v>-12208</v>
      </c>
      <c r="J161" s="217">
        <v>530316</v>
      </c>
      <c r="K161" s="202">
        <v>0</v>
      </c>
      <c r="L161" s="202">
        <v>0</v>
      </c>
      <c r="M161" s="202">
        <v>0</v>
      </c>
      <c r="N161" s="203"/>
      <c r="O161" s="204">
        <v>3273</v>
      </c>
      <c r="P161" s="204">
        <v>0</v>
      </c>
      <c r="Q161" s="204">
        <v>0</v>
      </c>
      <c r="R161" s="204">
        <v>32200</v>
      </c>
      <c r="S161" s="204">
        <v>9400</v>
      </c>
      <c r="T161" s="204">
        <v>1411</v>
      </c>
      <c r="U161" s="204">
        <v>0</v>
      </c>
      <c r="V161" s="204">
        <v>0</v>
      </c>
      <c r="W161" s="204">
        <v>0</v>
      </c>
      <c r="X161" s="204">
        <v>0</v>
      </c>
      <c r="Y161" s="204">
        <v>0</v>
      </c>
      <c r="Z161" s="203"/>
      <c r="AA161" s="205">
        <v>-99740.98</v>
      </c>
      <c r="AB161" s="205">
        <v>-56111.1</v>
      </c>
      <c r="AC161" s="205">
        <v>12879</v>
      </c>
      <c r="AD161" s="205">
        <v>32287.67</v>
      </c>
      <c r="AE161" s="205">
        <v>58997.25</v>
      </c>
      <c r="AF161" s="205">
        <v>-19708</v>
      </c>
      <c r="AG161" s="205">
        <v>-12208</v>
      </c>
      <c r="AH161" s="205">
        <v>0</v>
      </c>
      <c r="AI161" s="205">
        <v>0</v>
      </c>
      <c r="AJ161" s="205">
        <v>0</v>
      </c>
      <c r="AK161" s="205">
        <v>0</v>
      </c>
      <c r="AL161" s="203"/>
      <c r="AM161" s="207">
        <v>41967</v>
      </c>
      <c r="AN161" s="207">
        <v>43562</v>
      </c>
      <c r="AO161" s="207">
        <v>41647</v>
      </c>
      <c r="AP161" s="207">
        <v>39752</v>
      </c>
      <c r="AQ161" s="207">
        <v>37986</v>
      </c>
      <c r="AR161" s="207">
        <v>45396</v>
      </c>
      <c r="AS161" s="207">
        <v>46934</v>
      </c>
      <c r="AT161" s="207">
        <v>0</v>
      </c>
      <c r="AU161" s="207">
        <v>0</v>
      </c>
      <c r="AV161" s="207">
        <v>0</v>
      </c>
      <c r="AW161" s="207">
        <v>0</v>
      </c>
      <c r="AX161" s="203"/>
      <c r="AY161" s="203"/>
      <c r="AZ161" s="211"/>
    </row>
    <row r="162" spans="1:53" ht="19.5" customHeight="1" x14ac:dyDescent="0.25">
      <c r="A162" s="5">
        <v>4079</v>
      </c>
      <c r="B162" s="5" t="s">
        <v>314</v>
      </c>
      <c r="C162" s="30">
        <v>-38770.04</v>
      </c>
      <c r="D162" s="30">
        <v>-23973.47</v>
      </c>
      <c r="E162" s="30">
        <v>-8684</v>
      </c>
      <c r="F162" s="30">
        <v>-132.61999999999534</v>
      </c>
      <c r="G162" s="30">
        <v>-33901.71</v>
      </c>
      <c r="H162" s="30">
        <v>31301</v>
      </c>
      <c r="I162" s="30">
        <v>86265</v>
      </c>
      <c r="J162" s="30">
        <v>93834</v>
      </c>
      <c r="K162" s="30">
        <v>120513</v>
      </c>
      <c r="L162" s="30">
        <v>44228.979999999981</v>
      </c>
      <c r="M162" s="30">
        <f>VLOOKUP($A162,'Appendix 1 Data'!$A:$R,5,FALSE)</f>
        <v>117997</v>
      </c>
      <c r="O162" s="31">
        <v>0</v>
      </c>
      <c r="P162" s="31">
        <v>200</v>
      </c>
      <c r="Q162" s="31">
        <v>0</v>
      </c>
      <c r="R162" s="31">
        <v>0</v>
      </c>
      <c r="S162" s="31">
        <v>0</v>
      </c>
      <c r="T162" s="31">
        <v>0</v>
      </c>
      <c r="U162" s="31">
        <v>112815</v>
      </c>
      <c r="V162" s="31">
        <v>53155</v>
      </c>
      <c r="W162" s="31">
        <v>65449</v>
      </c>
      <c r="X162" s="31">
        <v>4988</v>
      </c>
      <c r="Y162" s="245">
        <f>VLOOKUP($A162,'Appendix 1 Data'!$A:$R,11,FALSE)</f>
        <v>59057</v>
      </c>
      <c r="AA162" s="32">
        <v>-38770.04</v>
      </c>
      <c r="AB162" s="32">
        <v>-24173.47</v>
      </c>
      <c r="AC162" s="32">
        <v>-8684</v>
      </c>
      <c r="AD162" s="32">
        <v>-132.61999999999534</v>
      </c>
      <c r="AE162" s="32">
        <v>-33901.71</v>
      </c>
      <c r="AF162" s="32">
        <v>31301</v>
      </c>
      <c r="AG162" s="32">
        <v>-26550</v>
      </c>
      <c r="AH162" s="32">
        <v>40679</v>
      </c>
      <c r="AI162" s="32">
        <v>55064</v>
      </c>
      <c r="AJ162" s="32">
        <v>39240.979999999981</v>
      </c>
      <c r="AK162" s="32">
        <f>VLOOKUP($A162,'Appendix 1 Data'!$A:$R,12,FALSE)</f>
        <v>58940</v>
      </c>
      <c r="AM162" s="21">
        <v>39156</v>
      </c>
      <c r="AN162" s="21">
        <v>40270</v>
      </c>
      <c r="AO162" s="21">
        <v>43902</v>
      </c>
      <c r="AP162" s="21">
        <v>45335</v>
      </c>
      <c r="AQ162" s="21">
        <v>48831</v>
      </c>
      <c r="AR162" s="21">
        <v>58934</v>
      </c>
      <c r="AS162" s="21">
        <v>58659</v>
      </c>
      <c r="AT162" s="21">
        <v>59019</v>
      </c>
      <c r="AU162" s="21">
        <v>55064</v>
      </c>
      <c r="AV162" s="21">
        <v>58940</v>
      </c>
      <c r="AW162" s="21">
        <f>VLOOKUP($A162,'Appendix 1 Data'!$A:$R,15,FALSE)</f>
        <v>61091</v>
      </c>
      <c r="AZ162" s="33"/>
    </row>
    <row r="163" spans="1:53" s="201" customFormat="1" ht="19.5" customHeight="1" x14ac:dyDescent="0.25">
      <c r="A163" s="201">
        <v>4122</v>
      </c>
      <c r="B163" s="201" t="s">
        <v>414</v>
      </c>
      <c r="C163" s="202">
        <v>838.05</v>
      </c>
      <c r="D163" s="202">
        <v>-15536.5</v>
      </c>
      <c r="E163" s="202">
        <v>38047</v>
      </c>
      <c r="F163" s="202">
        <v>-14521.65</v>
      </c>
      <c r="G163" s="202">
        <v>-62005.01</v>
      </c>
      <c r="H163" s="202">
        <v>27971</v>
      </c>
      <c r="I163" s="202">
        <v>40320</v>
      </c>
      <c r="J163" s="202">
        <v>13461</v>
      </c>
      <c r="K163" s="217">
        <v>370</v>
      </c>
      <c r="L163" s="202">
        <v>0</v>
      </c>
      <c r="M163" s="202">
        <v>0</v>
      </c>
      <c r="N163" s="203"/>
      <c r="O163" s="204">
        <v>2900</v>
      </c>
      <c r="P163" s="204">
        <v>0</v>
      </c>
      <c r="Q163" s="204">
        <v>0</v>
      </c>
      <c r="R163" s="204">
        <v>3600</v>
      </c>
      <c r="S163" s="204">
        <v>1800</v>
      </c>
      <c r="T163" s="204">
        <v>500</v>
      </c>
      <c r="U163" s="204">
        <v>0</v>
      </c>
      <c r="V163" s="204">
        <v>0</v>
      </c>
      <c r="W163" s="204">
        <v>0</v>
      </c>
      <c r="X163" s="204">
        <v>0</v>
      </c>
      <c r="Y163" s="204">
        <v>0</v>
      </c>
      <c r="Z163" s="203"/>
      <c r="AA163" s="205">
        <v>-2061.9499999999998</v>
      </c>
      <c r="AB163" s="205">
        <v>-15536.5</v>
      </c>
      <c r="AC163" s="205">
        <v>38047</v>
      </c>
      <c r="AD163" s="205">
        <v>-18121.650000000001</v>
      </c>
      <c r="AE163" s="205">
        <v>-63805.01</v>
      </c>
      <c r="AF163" s="205">
        <v>27471</v>
      </c>
      <c r="AG163" s="205">
        <v>40320</v>
      </c>
      <c r="AH163" s="205">
        <v>13461</v>
      </c>
      <c r="AI163" s="205">
        <v>0</v>
      </c>
      <c r="AJ163" s="205">
        <v>0</v>
      </c>
      <c r="AK163" s="205">
        <v>0</v>
      </c>
      <c r="AL163" s="203"/>
      <c r="AM163" s="207">
        <v>34057</v>
      </c>
      <c r="AN163" s="207">
        <v>38473</v>
      </c>
      <c r="AO163" s="207">
        <v>38998</v>
      </c>
      <c r="AP163" s="207">
        <v>37275</v>
      </c>
      <c r="AQ163" s="207">
        <v>40516</v>
      </c>
      <c r="AR163" s="207">
        <v>49353</v>
      </c>
      <c r="AS163" s="207">
        <v>46743</v>
      </c>
      <c r="AT163" s="207">
        <v>46185</v>
      </c>
      <c r="AU163" s="207">
        <v>0</v>
      </c>
      <c r="AV163" s="207">
        <v>0</v>
      </c>
      <c r="AW163" s="207">
        <v>0</v>
      </c>
      <c r="AX163" s="203"/>
      <c r="AY163" s="203"/>
      <c r="AZ163" s="209"/>
      <c r="BA163" s="213"/>
    </row>
    <row r="164" spans="1:53" ht="19.5" customHeight="1" x14ac:dyDescent="0.25">
      <c r="A164" s="5">
        <v>4150</v>
      </c>
      <c r="B164" s="5" t="s">
        <v>315</v>
      </c>
      <c r="C164" s="30">
        <v>-14137.58</v>
      </c>
      <c r="D164" s="30">
        <v>44311.5</v>
      </c>
      <c r="E164" s="30">
        <v>87131</v>
      </c>
      <c r="F164" s="30">
        <v>49530.879999999888</v>
      </c>
      <c r="G164" s="30">
        <v>53094.73</v>
      </c>
      <c r="H164" s="30">
        <v>126932</v>
      </c>
      <c r="I164" s="30">
        <v>47550</v>
      </c>
      <c r="J164" s="30">
        <v>2586</v>
      </c>
      <c r="K164" s="30">
        <v>11077</v>
      </c>
      <c r="L164" s="30">
        <v>19331.599999999675</v>
      </c>
      <c r="M164" s="30">
        <f>VLOOKUP($A164,'Appendix 1 Data'!$A:$R,5,FALSE)</f>
        <v>50344</v>
      </c>
      <c r="O164" s="31">
        <v>0</v>
      </c>
      <c r="P164" s="31">
        <v>0</v>
      </c>
      <c r="Q164" s="31">
        <v>9700</v>
      </c>
      <c r="R164" s="31">
        <v>0</v>
      </c>
      <c r="S164" s="31">
        <v>10800</v>
      </c>
      <c r="T164" s="31">
        <v>53900</v>
      </c>
      <c r="U164" s="31">
        <v>0</v>
      </c>
      <c r="V164" s="31">
        <v>0</v>
      </c>
      <c r="W164" s="31">
        <v>0</v>
      </c>
      <c r="X164" s="31">
        <v>0</v>
      </c>
      <c r="Y164" s="245">
        <f>VLOOKUP($A164,'Appendix 1 Data'!$A:$R,11,FALSE)</f>
        <v>0</v>
      </c>
      <c r="AA164" s="32">
        <v>-14137.58</v>
      </c>
      <c r="AB164" s="32">
        <v>44311.5</v>
      </c>
      <c r="AC164" s="32">
        <v>77431</v>
      </c>
      <c r="AD164" s="32">
        <v>49530.879999999888</v>
      </c>
      <c r="AE164" s="32">
        <v>42294.73</v>
      </c>
      <c r="AF164" s="32">
        <v>73032</v>
      </c>
      <c r="AG164" s="32">
        <v>47550</v>
      </c>
      <c r="AH164" s="32">
        <v>2586</v>
      </c>
      <c r="AI164" s="32">
        <v>11077</v>
      </c>
      <c r="AJ164" s="32">
        <v>19331.599999999675</v>
      </c>
      <c r="AK164" s="32">
        <f>VLOOKUP($A164,'Appendix 1 Data'!$A:$R,12,FALSE)</f>
        <v>50344</v>
      </c>
      <c r="AM164" s="21">
        <v>71835</v>
      </c>
      <c r="AN164" s="21">
        <v>74212</v>
      </c>
      <c r="AO164" s="21">
        <v>77683</v>
      </c>
      <c r="AP164" s="21">
        <v>81246</v>
      </c>
      <c r="AQ164" s="21">
        <v>78828</v>
      </c>
      <c r="AR164" s="21">
        <v>86896</v>
      </c>
      <c r="AS164" s="21">
        <v>89333</v>
      </c>
      <c r="AT164" s="21">
        <v>89631</v>
      </c>
      <c r="AU164" s="21">
        <v>87234</v>
      </c>
      <c r="AV164" s="21">
        <v>112589</v>
      </c>
      <c r="AW164" s="21">
        <f>VLOOKUP($A164,'Appendix 1 Data'!$A:$R,15,FALSE)</f>
        <v>113687</v>
      </c>
      <c r="AZ164" s="33"/>
      <c r="BA164" s="25"/>
    </row>
    <row r="165" spans="1:53" s="201" customFormat="1" ht="19.5" customHeight="1" x14ac:dyDescent="0.25">
      <c r="A165" s="201">
        <v>4151</v>
      </c>
      <c r="B165" s="201" t="s">
        <v>416</v>
      </c>
      <c r="C165" s="202">
        <v>31893.9</v>
      </c>
      <c r="D165" s="202">
        <v>63217.100000000093</v>
      </c>
      <c r="E165" s="202">
        <v>98285</v>
      </c>
      <c r="F165" s="217">
        <v>-24862</v>
      </c>
      <c r="G165" s="202">
        <v>0</v>
      </c>
      <c r="H165" s="202">
        <v>0</v>
      </c>
      <c r="I165" s="202">
        <v>0</v>
      </c>
      <c r="J165" s="202">
        <v>0</v>
      </c>
      <c r="K165" s="202">
        <v>0</v>
      </c>
      <c r="L165" s="202">
        <v>0</v>
      </c>
      <c r="M165" s="202">
        <v>0</v>
      </c>
      <c r="N165" s="203"/>
      <c r="O165" s="204">
        <v>1962</v>
      </c>
      <c r="P165" s="204">
        <v>18000</v>
      </c>
      <c r="Q165" s="204">
        <v>37400</v>
      </c>
      <c r="R165" s="204">
        <v>0</v>
      </c>
      <c r="S165" s="204">
        <v>0</v>
      </c>
      <c r="T165" s="204">
        <v>0</v>
      </c>
      <c r="U165" s="204">
        <v>0</v>
      </c>
      <c r="V165" s="204">
        <v>0</v>
      </c>
      <c r="W165" s="204">
        <v>0</v>
      </c>
      <c r="X165" s="204">
        <v>0</v>
      </c>
      <c r="Y165" s="204">
        <v>0</v>
      </c>
      <c r="Z165" s="203"/>
      <c r="AA165" s="205">
        <v>29931.9</v>
      </c>
      <c r="AB165" s="205">
        <v>45217.100000000093</v>
      </c>
      <c r="AC165" s="205">
        <v>60885</v>
      </c>
      <c r="AD165" s="205">
        <v>-24862</v>
      </c>
      <c r="AE165" s="205">
        <v>0</v>
      </c>
      <c r="AF165" s="205">
        <v>0</v>
      </c>
      <c r="AG165" s="205">
        <v>0</v>
      </c>
      <c r="AH165" s="205">
        <v>0</v>
      </c>
      <c r="AI165" s="205">
        <v>0</v>
      </c>
      <c r="AJ165" s="205">
        <v>0</v>
      </c>
      <c r="AK165" s="205">
        <v>0</v>
      </c>
      <c r="AL165" s="203"/>
      <c r="AM165" s="207">
        <v>63799</v>
      </c>
      <c r="AN165" s="207">
        <v>57710</v>
      </c>
      <c r="AO165" s="207">
        <v>24655</v>
      </c>
      <c r="AP165" s="207">
        <v>0</v>
      </c>
      <c r="AQ165" s="207">
        <v>0</v>
      </c>
      <c r="AR165" s="207">
        <v>0</v>
      </c>
      <c r="AS165" s="207">
        <v>0</v>
      </c>
      <c r="AT165" s="207">
        <v>0</v>
      </c>
      <c r="AU165" s="207">
        <v>0</v>
      </c>
      <c r="AV165" s="207">
        <v>0</v>
      </c>
      <c r="AW165" s="207">
        <v>0</v>
      </c>
      <c r="AX165" s="203"/>
      <c r="AY165" s="203"/>
      <c r="AZ165" s="209"/>
      <c r="BA165" s="213"/>
    </row>
    <row r="166" spans="1:53" s="201" customFormat="1" ht="19.5" customHeight="1" x14ac:dyDescent="0.25">
      <c r="A166" s="201">
        <v>4152</v>
      </c>
      <c r="B166" s="201" t="s">
        <v>417</v>
      </c>
      <c r="C166" s="202">
        <v>21616.13</v>
      </c>
      <c r="D166" s="202">
        <v>68921.42</v>
      </c>
      <c r="E166" s="202">
        <v>83948</v>
      </c>
      <c r="F166" s="217">
        <v>46315</v>
      </c>
      <c r="G166" s="202">
        <v>0</v>
      </c>
      <c r="H166" s="202">
        <v>0</v>
      </c>
      <c r="I166" s="202">
        <v>0</v>
      </c>
      <c r="J166" s="202">
        <v>0</v>
      </c>
      <c r="K166" s="202">
        <v>0</v>
      </c>
      <c r="L166" s="202">
        <v>0</v>
      </c>
      <c r="M166" s="202">
        <v>0</v>
      </c>
      <c r="N166" s="203"/>
      <c r="O166" s="204">
        <v>29300</v>
      </c>
      <c r="P166" s="204">
        <v>44000</v>
      </c>
      <c r="Q166" s="204">
        <v>40000</v>
      </c>
      <c r="R166" s="204">
        <v>0</v>
      </c>
      <c r="S166" s="204">
        <v>0</v>
      </c>
      <c r="T166" s="204">
        <v>0</v>
      </c>
      <c r="U166" s="204">
        <v>0</v>
      </c>
      <c r="V166" s="204">
        <v>0</v>
      </c>
      <c r="W166" s="204">
        <v>0</v>
      </c>
      <c r="X166" s="204">
        <v>0</v>
      </c>
      <c r="Y166" s="204">
        <v>0</v>
      </c>
      <c r="Z166" s="203"/>
      <c r="AA166" s="205">
        <v>-7683.869999999999</v>
      </c>
      <c r="AB166" s="205">
        <v>24921.42</v>
      </c>
      <c r="AC166" s="205">
        <v>43948</v>
      </c>
      <c r="AD166" s="205">
        <v>46315</v>
      </c>
      <c r="AE166" s="205">
        <v>0</v>
      </c>
      <c r="AF166" s="205">
        <v>0</v>
      </c>
      <c r="AG166" s="205">
        <v>0</v>
      </c>
      <c r="AH166" s="205">
        <v>0</v>
      </c>
      <c r="AI166" s="205">
        <v>0</v>
      </c>
      <c r="AJ166" s="205">
        <v>0</v>
      </c>
      <c r="AK166" s="205">
        <v>0</v>
      </c>
      <c r="AL166" s="203"/>
      <c r="AM166" s="207">
        <v>30795</v>
      </c>
      <c r="AN166" s="207">
        <v>27995</v>
      </c>
      <c r="AO166" s="207">
        <v>12397</v>
      </c>
      <c r="AP166" s="207">
        <v>0</v>
      </c>
      <c r="AQ166" s="207">
        <v>0</v>
      </c>
      <c r="AR166" s="207">
        <v>0</v>
      </c>
      <c r="AS166" s="207">
        <v>0</v>
      </c>
      <c r="AT166" s="207">
        <v>0</v>
      </c>
      <c r="AU166" s="207">
        <v>0</v>
      </c>
      <c r="AV166" s="207">
        <v>0</v>
      </c>
      <c r="AW166" s="207">
        <v>0</v>
      </c>
      <c r="AX166" s="203"/>
      <c r="AY166" s="203"/>
      <c r="AZ166" s="212"/>
      <c r="BA166" s="213"/>
    </row>
    <row r="167" spans="1:53" s="201" customFormat="1" ht="19.5" customHeight="1" x14ac:dyDescent="0.25">
      <c r="A167" s="201">
        <v>4153</v>
      </c>
      <c r="B167" s="201" t="s">
        <v>418</v>
      </c>
      <c r="C167" s="202">
        <v>79688.350000000006</v>
      </c>
      <c r="D167" s="202">
        <v>39213.14</v>
      </c>
      <c r="E167" s="202">
        <v>64385</v>
      </c>
      <c r="F167" s="217">
        <v>18638</v>
      </c>
      <c r="G167" s="202">
        <v>0</v>
      </c>
      <c r="H167" s="202">
        <v>0</v>
      </c>
      <c r="I167" s="202">
        <v>0</v>
      </c>
      <c r="J167" s="202">
        <v>0</v>
      </c>
      <c r="K167" s="202">
        <v>0</v>
      </c>
      <c r="L167" s="202">
        <v>0</v>
      </c>
      <c r="M167" s="202">
        <v>0</v>
      </c>
      <c r="N167" s="203"/>
      <c r="O167" s="204">
        <v>40500</v>
      </c>
      <c r="P167" s="204">
        <v>2400</v>
      </c>
      <c r="Q167" s="204">
        <v>41489</v>
      </c>
      <c r="R167" s="204">
        <v>0</v>
      </c>
      <c r="S167" s="204">
        <v>0</v>
      </c>
      <c r="T167" s="204">
        <v>0</v>
      </c>
      <c r="U167" s="204">
        <v>0</v>
      </c>
      <c r="V167" s="204">
        <v>0</v>
      </c>
      <c r="W167" s="204">
        <v>0</v>
      </c>
      <c r="X167" s="204">
        <v>0</v>
      </c>
      <c r="Y167" s="204">
        <v>0</v>
      </c>
      <c r="Z167" s="203"/>
      <c r="AA167" s="205">
        <v>39188.350000000006</v>
      </c>
      <c r="AB167" s="205">
        <v>36813.14</v>
      </c>
      <c r="AC167" s="205">
        <v>22896</v>
      </c>
      <c r="AD167" s="205">
        <v>18638</v>
      </c>
      <c r="AE167" s="205">
        <v>0</v>
      </c>
      <c r="AF167" s="205">
        <v>0</v>
      </c>
      <c r="AG167" s="205">
        <v>0</v>
      </c>
      <c r="AH167" s="205">
        <v>0</v>
      </c>
      <c r="AI167" s="205">
        <v>0</v>
      </c>
      <c r="AJ167" s="205">
        <v>0</v>
      </c>
      <c r="AK167" s="205">
        <v>0</v>
      </c>
      <c r="AL167" s="203"/>
      <c r="AM167" s="207">
        <v>38863</v>
      </c>
      <c r="AN167" s="207">
        <v>36969</v>
      </c>
      <c r="AO167" s="207">
        <v>16757</v>
      </c>
      <c r="AP167" s="207">
        <v>0</v>
      </c>
      <c r="AQ167" s="207">
        <v>0</v>
      </c>
      <c r="AR167" s="207">
        <v>0</v>
      </c>
      <c r="AS167" s="207">
        <v>0</v>
      </c>
      <c r="AT167" s="207">
        <v>0</v>
      </c>
      <c r="AU167" s="207">
        <v>0</v>
      </c>
      <c r="AV167" s="207">
        <v>0</v>
      </c>
      <c r="AW167" s="207">
        <v>0</v>
      </c>
      <c r="AX167" s="203"/>
      <c r="AY167" s="203"/>
      <c r="AZ167" s="211"/>
      <c r="BA167" s="213"/>
    </row>
    <row r="168" spans="1:53" s="201" customFormat="1" ht="19.5" customHeight="1" x14ac:dyDescent="0.25">
      <c r="A168" s="201">
        <v>4154</v>
      </c>
      <c r="B168" s="201" t="s">
        <v>419</v>
      </c>
      <c r="C168" s="202">
        <v>6259.93</v>
      </c>
      <c r="D168" s="202">
        <v>15557.399999999907</v>
      </c>
      <c r="E168" s="202">
        <v>31784</v>
      </c>
      <c r="F168" s="217">
        <v>20663</v>
      </c>
      <c r="G168" s="202">
        <v>0</v>
      </c>
      <c r="H168" s="202">
        <v>0</v>
      </c>
      <c r="I168" s="202">
        <v>0</v>
      </c>
      <c r="J168" s="202">
        <v>0</v>
      </c>
      <c r="K168" s="202">
        <v>0</v>
      </c>
      <c r="L168" s="202">
        <v>0</v>
      </c>
      <c r="M168" s="202">
        <v>0</v>
      </c>
      <c r="N168" s="203"/>
      <c r="O168" s="204">
        <v>4300</v>
      </c>
      <c r="P168" s="204">
        <v>0</v>
      </c>
      <c r="Q168" s="204">
        <v>0</v>
      </c>
      <c r="R168" s="204">
        <v>0</v>
      </c>
      <c r="S168" s="204">
        <v>0</v>
      </c>
      <c r="T168" s="204">
        <v>0</v>
      </c>
      <c r="U168" s="204">
        <v>0</v>
      </c>
      <c r="V168" s="204">
        <v>0</v>
      </c>
      <c r="W168" s="204">
        <v>0</v>
      </c>
      <c r="X168" s="204">
        <v>0</v>
      </c>
      <c r="Y168" s="204">
        <v>0</v>
      </c>
      <c r="Z168" s="203"/>
      <c r="AA168" s="205">
        <v>1959.9300000000003</v>
      </c>
      <c r="AB168" s="205">
        <v>15557.399999999907</v>
      </c>
      <c r="AC168" s="205">
        <v>31784</v>
      </c>
      <c r="AD168" s="205">
        <v>20663</v>
      </c>
      <c r="AE168" s="205">
        <v>0</v>
      </c>
      <c r="AF168" s="205">
        <v>0</v>
      </c>
      <c r="AG168" s="205">
        <v>0</v>
      </c>
      <c r="AH168" s="205">
        <v>0</v>
      </c>
      <c r="AI168" s="205">
        <v>0</v>
      </c>
      <c r="AJ168" s="205">
        <v>0</v>
      </c>
      <c r="AK168" s="205">
        <v>0</v>
      </c>
      <c r="AL168" s="203"/>
      <c r="AM168" s="207">
        <v>54491</v>
      </c>
      <c r="AN168" s="207">
        <v>50050</v>
      </c>
      <c r="AO168" s="207">
        <v>23191</v>
      </c>
      <c r="AP168" s="207">
        <v>0</v>
      </c>
      <c r="AQ168" s="207">
        <v>0</v>
      </c>
      <c r="AR168" s="207">
        <v>0</v>
      </c>
      <c r="AS168" s="207">
        <v>0</v>
      </c>
      <c r="AT168" s="207">
        <v>0</v>
      </c>
      <c r="AU168" s="207">
        <v>0</v>
      </c>
      <c r="AV168" s="207">
        <v>0</v>
      </c>
      <c r="AW168" s="207">
        <v>0</v>
      </c>
      <c r="AX168" s="203"/>
      <c r="AY168" s="203"/>
      <c r="AZ168" s="211"/>
      <c r="BA168" s="213"/>
    </row>
    <row r="169" spans="1:53" ht="19.5" customHeight="1" x14ac:dyDescent="0.25">
      <c r="A169" s="5">
        <v>4161</v>
      </c>
      <c r="B169" s="5" t="s">
        <v>316</v>
      </c>
      <c r="C169" s="30">
        <v>121089.01</v>
      </c>
      <c r="D169" s="30">
        <v>75452.2</v>
      </c>
      <c r="E169" s="30">
        <v>68144</v>
      </c>
      <c r="F169" s="30">
        <v>-5733.25</v>
      </c>
      <c r="G169" s="30">
        <v>55285.919999999998</v>
      </c>
      <c r="H169" s="30">
        <v>170740</v>
      </c>
      <c r="I169" s="30">
        <v>127353</v>
      </c>
      <c r="J169" s="30">
        <v>54695</v>
      </c>
      <c r="K169" s="30">
        <v>105149</v>
      </c>
      <c r="L169" s="30">
        <v>72398.059999999445</v>
      </c>
      <c r="M169" s="30">
        <f>VLOOKUP($A169,'Appendix 1 Data'!$A:$R,5,FALSE)</f>
        <v>50375</v>
      </c>
      <c r="O169" s="31">
        <v>87000</v>
      </c>
      <c r="P169" s="31">
        <v>44070</v>
      </c>
      <c r="Q169" s="31">
        <v>66300</v>
      </c>
      <c r="R169" s="31">
        <v>900</v>
      </c>
      <c r="S169" s="31">
        <v>32400</v>
      </c>
      <c r="T169" s="31">
        <v>116800</v>
      </c>
      <c r="U169" s="31">
        <v>75400</v>
      </c>
      <c r="V169" s="31">
        <v>2900</v>
      </c>
      <c r="W169" s="31">
        <v>52700</v>
      </c>
      <c r="X169" s="31">
        <v>34800</v>
      </c>
      <c r="Y169" s="245">
        <f>VLOOKUP($A169,'Appendix 1 Data'!$A:$R,11,FALSE)</f>
        <v>11900</v>
      </c>
      <c r="AA169" s="32">
        <v>34089.009999999995</v>
      </c>
      <c r="AB169" s="32">
        <v>31382.199999999997</v>
      </c>
      <c r="AC169" s="32">
        <v>1844</v>
      </c>
      <c r="AD169" s="32">
        <v>-6633.25</v>
      </c>
      <c r="AE169" s="32">
        <v>22885.919999999998</v>
      </c>
      <c r="AF169" s="32">
        <v>53940</v>
      </c>
      <c r="AG169" s="32">
        <v>51953</v>
      </c>
      <c r="AH169" s="32">
        <v>51795</v>
      </c>
      <c r="AI169" s="32">
        <v>52449</v>
      </c>
      <c r="AJ169" s="32">
        <v>37598.059999999445</v>
      </c>
      <c r="AK169" s="32">
        <f>VLOOKUP($A169,'Appendix 1 Data'!$A:$R,12,FALSE)</f>
        <v>38475</v>
      </c>
      <c r="AM169" s="21">
        <v>35909</v>
      </c>
      <c r="AN169" s="21">
        <v>38411</v>
      </c>
      <c r="AO169" s="21">
        <v>43072</v>
      </c>
      <c r="AP169" s="21">
        <v>45291</v>
      </c>
      <c r="AQ169" s="21">
        <v>49745</v>
      </c>
      <c r="AR169" s="21">
        <v>56034</v>
      </c>
      <c r="AS169" s="21">
        <v>52337</v>
      </c>
      <c r="AT169" s="21">
        <v>52089</v>
      </c>
      <c r="AU169" s="21">
        <v>54620</v>
      </c>
      <c r="AV169" s="21">
        <v>58796</v>
      </c>
      <c r="AW169" s="21">
        <f>VLOOKUP($A169,'Appendix 1 Data'!$A:$R,15,FALSE)</f>
        <v>65547</v>
      </c>
      <c r="AZ169" s="33"/>
      <c r="BA169" s="25"/>
    </row>
    <row r="170" spans="1:53" ht="19.5" customHeight="1" x14ac:dyDescent="0.25">
      <c r="A170" s="5">
        <v>4162</v>
      </c>
      <c r="B170" s="5" t="s">
        <v>317</v>
      </c>
      <c r="C170" s="30">
        <v>7318.64</v>
      </c>
      <c r="D170" s="30">
        <v>31501.8</v>
      </c>
      <c r="E170" s="30">
        <v>16825</v>
      </c>
      <c r="F170" s="30">
        <v>20692.490000000002</v>
      </c>
      <c r="G170" s="30">
        <v>-22272.560000000001</v>
      </c>
      <c r="H170" s="30">
        <v>-68336</v>
      </c>
      <c r="I170" s="30">
        <v>-67349</v>
      </c>
      <c r="J170" s="30">
        <v>-20749</v>
      </c>
      <c r="K170" s="30">
        <v>-20129</v>
      </c>
      <c r="L170" s="30">
        <v>46120.209999999963</v>
      </c>
      <c r="M170" s="30">
        <f>VLOOKUP($A170,'Appendix 1 Data'!$A:$R,5,FALSE)</f>
        <v>12883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15218</v>
      </c>
      <c r="Y170" s="245">
        <f>VLOOKUP($A170,'Appendix 1 Data'!$A:$R,11,FALSE)</f>
        <v>2089</v>
      </c>
      <c r="AA170" s="32">
        <v>7318.64</v>
      </c>
      <c r="AB170" s="32">
        <v>31501.8</v>
      </c>
      <c r="AC170" s="32">
        <v>16825</v>
      </c>
      <c r="AD170" s="32">
        <v>20692.490000000002</v>
      </c>
      <c r="AE170" s="32">
        <v>-22272.560000000001</v>
      </c>
      <c r="AF170" s="32">
        <v>-68336</v>
      </c>
      <c r="AG170" s="32">
        <v>-67349</v>
      </c>
      <c r="AH170" s="32">
        <v>-20749</v>
      </c>
      <c r="AI170" s="32">
        <v>-20129</v>
      </c>
      <c r="AJ170" s="32">
        <v>30902.209999999963</v>
      </c>
      <c r="AK170" s="32">
        <f>VLOOKUP($A170,'Appendix 1 Data'!$A:$R,12,FALSE)</f>
        <v>10794</v>
      </c>
      <c r="AM170" s="21">
        <v>40522</v>
      </c>
      <c r="AN170" s="21">
        <v>36881</v>
      </c>
      <c r="AO170" s="21">
        <v>37899</v>
      </c>
      <c r="AP170" s="21">
        <v>36511</v>
      </c>
      <c r="AQ170" s="21">
        <v>37580</v>
      </c>
      <c r="AR170" s="21">
        <v>48168</v>
      </c>
      <c r="AS170" s="21">
        <v>48147</v>
      </c>
      <c r="AT170" s="21">
        <v>49098</v>
      </c>
      <c r="AU170" s="21">
        <v>40491</v>
      </c>
      <c r="AV170" s="21">
        <v>41306</v>
      </c>
      <c r="AW170" s="21">
        <f>VLOOKUP($A170,'Appendix 1 Data'!$A:$R,15,FALSE)</f>
        <v>44085</v>
      </c>
      <c r="BA170" s="143"/>
    </row>
    <row r="171" spans="1:53" s="201" customFormat="1" ht="19.5" customHeight="1" x14ac:dyDescent="0.25">
      <c r="A171" s="201">
        <v>4164</v>
      </c>
      <c r="B171" s="201" t="s">
        <v>420</v>
      </c>
      <c r="C171" s="202">
        <v>147834.18</v>
      </c>
      <c r="D171" s="202">
        <v>175397.8</v>
      </c>
      <c r="E171" s="202">
        <v>140609</v>
      </c>
      <c r="F171" s="202">
        <v>7039.9299999999348</v>
      </c>
      <c r="G171" s="202">
        <v>70855.58</v>
      </c>
      <c r="H171" s="217">
        <v>37282</v>
      </c>
      <c r="I171" s="202">
        <v>0</v>
      </c>
      <c r="J171" s="202">
        <v>0</v>
      </c>
      <c r="K171" s="202">
        <v>0</v>
      </c>
      <c r="L171" s="202">
        <v>0</v>
      </c>
      <c r="M171" s="202">
        <v>0</v>
      </c>
      <c r="N171" s="203"/>
      <c r="O171" s="204">
        <v>84700</v>
      </c>
      <c r="P171" s="204">
        <v>116500</v>
      </c>
      <c r="Q171" s="204">
        <v>68000</v>
      </c>
      <c r="R171" s="204">
        <v>3000</v>
      </c>
      <c r="S171" s="204">
        <v>13607</v>
      </c>
      <c r="T171" s="204">
        <v>0</v>
      </c>
      <c r="U171" s="204">
        <v>0</v>
      </c>
      <c r="V171" s="204">
        <v>0</v>
      </c>
      <c r="W171" s="204">
        <v>0</v>
      </c>
      <c r="X171" s="204">
        <v>0</v>
      </c>
      <c r="Y171" s="204">
        <v>0</v>
      </c>
      <c r="Z171" s="203"/>
      <c r="AA171" s="205">
        <v>63134.179999999993</v>
      </c>
      <c r="AB171" s="205">
        <v>58897.799999999988</v>
      </c>
      <c r="AC171" s="205">
        <v>72609</v>
      </c>
      <c r="AD171" s="205">
        <v>4039.9299999999348</v>
      </c>
      <c r="AE171" s="205">
        <v>57248.58</v>
      </c>
      <c r="AF171" s="205">
        <v>0</v>
      </c>
      <c r="AG171" s="205">
        <v>0</v>
      </c>
      <c r="AH171" s="205">
        <v>0</v>
      </c>
      <c r="AI171" s="205">
        <v>0</v>
      </c>
      <c r="AJ171" s="205">
        <v>0</v>
      </c>
      <c r="AK171" s="205">
        <v>0</v>
      </c>
      <c r="AL171" s="203"/>
      <c r="AM171" s="207">
        <v>64230</v>
      </c>
      <c r="AN171" s="207">
        <v>67340</v>
      </c>
      <c r="AO171" s="207">
        <v>71237</v>
      </c>
      <c r="AP171" s="207">
        <v>66510</v>
      </c>
      <c r="AQ171" s="207">
        <v>25740</v>
      </c>
      <c r="AR171" s="207">
        <v>0</v>
      </c>
      <c r="AS171" s="207">
        <v>0</v>
      </c>
      <c r="AT171" s="207">
        <v>0</v>
      </c>
      <c r="AU171" s="207">
        <v>0</v>
      </c>
      <c r="AV171" s="207">
        <v>0</v>
      </c>
      <c r="AW171" s="207">
        <v>0</v>
      </c>
      <c r="AX171" s="203"/>
      <c r="AY171" s="203"/>
      <c r="AZ171" s="211"/>
    </row>
    <row r="172" spans="1:53" s="201" customFormat="1" ht="19.5" customHeight="1" x14ac:dyDescent="0.25">
      <c r="A172" s="201">
        <v>4168</v>
      </c>
      <c r="B172" s="201" t="s">
        <v>421</v>
      </c>
      <c r="C172" s="202">
        <v>5881.72</v>
      </c>
      <c r="D172" s="202">
        <v>7601.6000000000931</v>
      </c>
      <c r="E172" s="202">
        <v>52664</v>
      </c>
      <c r="F172" s="202">
        <v>43285.939999999944</v>
      </c>
      <c r="G172" s="202">
        <v>26222.16</v>
      </c>
      <c r="H172" s="202">
        <v>-19652</v>
      </c>
      <c r="I172" s="217">
        <v>44423</v>
      </c>
      <c r="J172" s="202">
        <v>0</v>
      </c>
      <c r="K172" s="202">
        <v>0</v>
      </c>
      <c r="L172" s="202">
        <v>0</v>
      </c>
      <c r="M172" s="202">
        <v>0</v>
      </c>
      <c r="N172" s="203"/>
      <c r="O172" s="204">
        <v>0</v>
      </c>
      <c r="P172" s="204">
        <v>0</v>
      </c>
      <c r="Q172" s="204">
        <v>0</v>
      </c>
      <c r="R172" s="204">
        <v>34000</v>
      </c>
      <c r="S172" s="204">
        <v>0</v>
      </c>
      <c r="T172" s="204">
        <v>0</v>
      </c>
      <c r="U172" s="204">
        <v>0</v>
      </c>
      <c r="V172" s="204">
        <v>0</v>
      </c>
      <c r="W172" s="204">
        <v>0</v>
      </c>
      <c r="X172" s="204">
        <v>0</v>
      </c>
      <c r="Y172" s="204">
        <v>0</v>
      </c>
      <c r="Z172" s="203"/>
      <c r="AA172" s="205">
        <v>5881.72</v>
      </c>
      <c r="AB172" s="205">
        <v>7601.6000000000931</v>
      </c>
      <c r="AC172" s="205">
        <v>52664</v>
      </c>
      <c r="AD172" s="205">
        <v>9285.9399999999441</v>
      </c>
      <c r="AE172" s="205">
        <v>26222.16</v>
      </c>
      <c r="AF172" s="205">
        <v>-19652</v>
      </c>
      <c r="AG172" s="205">
        <v>0</v>
      </c>
      <c r="AH172" s="205">
        <v>0</v>
      </c>
      <c r="AI172" s="205">
        <v>0</v>
      </c>
      <c r="AJ172" s="205">
        <v>0</v>
      </c>
      <c r="AK172" s="205">
        <v>0</v>
      </c>
      <c r="AL172" s="203"/>
      <c r="AM172" s="207">
        <v>62859</v>
      </c>
      <c r="AN172" s="207">
        <v>66913</v>
      </c>
      <c r="AO172" s="207">
        <v>68859</v>
      </c>
      <c r="AP172" s="207">
        <v>69680</v>
      </c>
      <c r="AQ172" s="207">
        <v>72630</v>
      </c>
      <c r="AR172" s="207">
        <v>83558</v>
      </c>
      <c r="AS172" s="207">
        <v>0</v>
      </c>
      <c r="AT172" s="207">
        <v>0</v>
      </c>
      <c r="AU172" s="207">
        <v>0</v>
      </c>
      <c r="AV172" s="207">
        <v>0</v>
      </c>
      <c r="AW172" s="207">
        <v>0</v>
      </c>
      <c r="AX172" s="203"/>
      <c r="AY172" s="203"/>
      <c r="AZ172" s="211"/>
    </row>
    <row r="173" spans="1:53" s="201" customFormat="1" ht="19.5" customHeight="1" x14ac:dyDescent="0.25">
      <c r="A173" s="201">
        <v>4197</v>
      </c>
      <c r="B173" s="201" t="s">
        <v>436</v>
      </c>
      <c r="C173" s="202">
        <v>46436</v>
      </c>
      <c r="D173" s="217">
        <v>46346</v>
      </c>
      <c r="E173" s="202">
        <v>0</v>
      </c>
      <c r="F173" s="202">
        <v>0</v>
      </c>
      <c r="G173" s="202">
        <v>0</v>
      </c>
      <c r="H173" s="202">
        <v>0</v>
      </c>
      <c r="I173" s="202">
        <v>0</v>
      </c>
      <c r="J173" s="202">
        <v>0</v>
      </c>
      <c r="K173" s="202">
        <v>0</v>
      </c>
      <c r="L173" s="202">
        <v>0</v>
      </c>
      <c r="M173" s="202">
        <v>0</v>
      </c>
      <c r="N173" s="203"/>
      <c r="O173" s="204">
        <v>24810</v>
      </c>
      <c r="P173" s="204">
        <v>0</v>
      </c>
      <c r="Q173" s="204">
        <v>0</v>
      </c>
      <c r="R173" s="204">
        <v>0</v>
      </c>
      <c r="S173" s="204">
        <v>0</v>
      </c>
      <c r="T173" s="204">
        <v>0</v>
      </c>
      <c r="U173" s="204">
        <v>0</v>
      </c>
      <c r="V173" s="204">
        <v>0</v>
      </c>
      <c r="W173" s="204">
        <v>0</v>
      </c>
      <c r="X173" s="204">
        <v>0</v>
      </c>
      <c r="Y173" s="204">
        <v>0</v>
      </c>
      <c r="Z173" s="203"/>
      <c r="AA173" s="205">
        <v>21626</v>
      </c>
      <c r="AB173" s="205">
        <v>46346</v>
      </c>
      <c r="AC173" s="205">
        <v>0</v>
      </c>
      <c r="AD173" s="205">
        <v>0</v>
      </c>
      <c r="AE173" s="205">
        <v>0</v>
      </c>
      <c r="AF173" s="205">
        <v>0</v>
      </c>
      <c r="AG173" s="205">
        <v>0</v>
      </c>
      <c r="AH173" s="205">
        <v>0</v>
      </c>
      <c r="AI173" s="205">
        <v>0</v>
      </c>
      <c r="AJ173" s="205">
        <v>0</v>
      </c>
      <c r="AK173" s="205">
        <v>0</v>
      </c>
      <c r="AL173" s="203"/>
      <c r="AM173" s="207">
        <v>25000</v>
      </c>
      <c r="AN173" s="207">
        <v>25000</v>
      </c>
      <c r="AO173" s="207">
        <v>0</v>
      </c>
      <c r="AP173" s="207">
        <v>0</v>
      </c>
      <c r="AQ173" s="207">
        <v>0</v>
      </c>
      <c r="AR173" s="207">
        <v>0</v>
      </c>
      <c r="AS173" s="207">
        <v>0</v>
      </c>
      <c r="AT173" s="207">
        <v>0</v>
      </c>
      <c r="AU173" s="207">
        <v>0</v>
      </c>
      <c r="AV173" s="207">
        <v>0</v>
      </c>
      <c r="AW173" s="207">
        <v>0</v>
      </c>
      <c r="AX173" s="203"/>
      <c r="AY173" s="203"/>
      <c r="AZ173" s="209"/>
    </row>
    <row r="174" spans="1:53" ht="19.5" customHeight="1" x14ac:dyDescent="0.25">
      <c r="A174" s="5">
        <v>4198</v>
      </c>
      <c r="B174" s="5" t="s">
        <v>318</v>
      </c>
      <c r="C174" s="30">
        <v>89670.37</v>
      </c>
      <c r="D174" s="30">
        <v>112176</v>
      </c>
      <c r="E174" s="30">
        <v>50548</v>
      </c>
      <c r="F174" s="30">
        <v>40878.570000000065</v>
      </c>
      <c r="G174" s="30">
        <v>42722.5</v>
      </c>
      <c r="H174" s="30">
        <v>86759</v>
      </c>
      <c r="I174" s="30">
        <v>101415</v>
      </c>
      <c r="J174" s="30">
        <v>130970</v>
      </c>
      <c r="K174" s="30">
        <v>90916</v>
      </c>
      <c r="L174" s="30">
        <v>49132.460000000268</v>
      </c>
      <c r="M174" s="30">
        <f>VLOOKUP($A174,'Appendix 1 Data'!$A:$R,5,FALSE)</f>
        <v>153529</v>
      </c>
      <c r="O174" s="31">
        <v>45400</v>
      </c>
      <c r="P174" s="31">
        <v>66700</v>
      </c>
      <c r="Q174" s="31">
        <v>0</v>
      </c>
      <c r="R174" s="31">
        <v>24200</v>
      </c>
      <c r="S174" s="31">
        <v>0</v>
      </c>
      <c r="T174" s="31">
        <v>42000</v>
      </c>
      <c r="U174" s="31">
        <v>141500</v>
      </c>
      <c r="V174" s="31">
        <v>82993</v>
      </c>
      <c r="W174" s="31">
        <v>23210</v>
      </c>
      <c r="X174" s="31">
        <v>39228</v>
      </c>
      <c r="Y174" s="245">
        <f>VLOOKUP($A174,'Appendix 1 Data'!$A:$R,11,FALSE)</f>
        <v>153529</v>
      </c>
      <c r="AA174" s="32">
        <v>44270.369999999995</v>
      </c>
      <c r="AB174" s="32">
        <v>45476</v>
      </c>
      <c r="AC174" s="32">
        <v>50548</v>
      </c>
      <c r="AD174" s="32">
        <v>16678.570000000065</v>
      </c>
      <c r="AE174" s="32">
        <v>42722.5</v>
      </c>
      <c r="AF174" s="32">
        <v>44759</v>
      </c>
      <c r="AG174" s="32">
        <v>-40085</v>
      </c>
      <c r="AH174" s="32">
        <v>47977</v>
      </c>
      <c r="AI174" s="32">
        <v>67706</v>
      </c>
      <c r="AJ174" s="32">
        <v>9904.4600000002683</v>
      </c>
      <c r="AK174" s="32">
        <f>VLOOKUP($A174,'Appendix 1 Data'!$A:$R,12,FALSE)</f>
        <v>0</v>
      </c>
      <c r="AM174" s="21">
        <v>50912</v>
      </c>
      <c r="AN174" s="21">
        <v>57156</v>
      </c>
      <c r="AO174" s="21">
        <v>58375</v>
      </c>
      <c r="AP174" s="21">
        <v>60071</v>
      </c>
      <c r="AQ174" s="21">
        <v>64774</v>
      </c>
      <c r="AR174" s="21">
        <v>74978</v>
      </c>
      <c r="AS174" s="21">
        <v>72444</v>
      </c>
      <c r="AT174" s="21">
        <v>72300</v>
      </c>
      <c r="AU174" s="21">
        <v>71119</v>
      </c>
      <c r="AV174" s="21">
        <v>84523</v>
      </c>
      <c r="AW174" s="21">
        <f>VLOOKUP($A174,'Appendix 1 Data'!$A:$R,15,FALSE)</f>
        <v>87583</v>
      </c>
      <c r="AZ174" s="33"/>
    </row>
    <row r="175" spans="1:53" ht="19.5" customHeight="1" x14ac:dyDescent="0.25">
      <c r="A175" s="5">
        <v>4199</v>
      </c>
      <c r="B175" s="5" t="s">
        <v>319</v>
      </c>
      <c r="C175" s="30">
        <v>114556.26</v>
      </c>
      <c r="D175" s="30">
        <v>144524.32999999999</v>
      </c>
      <c r="E175" s="30">
        <v>110156</v>
      </c>
      <c r="F175" s="30">
        <v>91374.63</v>
      </c>
      <c r="G175" s="30">
        <v>88357.24</v>
      </c>
      <c r="H175" s="30">
        <v>40095</v>
      </c>
      <c r="I175" s="30">
        <v>71489</v>
      </c>
      <c r="J175" s="30">
        <v>82824</v>
      </c>
      <c r="K175" s="30">
        <v>103298</v>
      </c>
      <c r="L175" s="30">
        <v>88737.049999998868</v>
      </c>
      <c r="M175" s="30">
        <f>VLOOKUP($A175,'Appendix 1 Data'!$A:$R,5,FALSE)</f>
        <v>62385</v>
      </c>
      <c r="O175" s="31">
        <v>69200</v>
      </c>
      <c r="P175" s="31">
        <v>104000</v>
      </c>
      <c r="Q175" s="31">
        <v>61897</v>
      </c>
      <c r="R175" s="31">
        <v>40337</v>
      </c>
      <c r="S175" s="31">
        <v>39100</v>
      </c>
      <c r="T175" s="31">
        <v>0</v>
      </c>
      <c r="U175" s="31">
        <v>15000</v>
      </c>
      <c r="V175" s="31">
        <v>48200</v>
      </c>
      <c r="W175" s="31">
        <v>41055</v>
      </c>
      <c r="X175" s="31">
        <v>105446</v>
      </c>
      <c r="Y175" s="245">
        <f>VLOOKUP($A175,'Appendix 1 Data'!$A:$R,11,FALSE)</f>
        <v>7000</v>
      </c>
      <c r="AA175" s="32">
        <v>45356.259999999995</v>
      </c>
      <c r="AB175" s="32">
        <v>40524.329999999987</v>
      </c>
      <c r="AC175" s="32">
        <v>48259</v>
      </c>
      <c r="AD175" s="32">
        <v>51037.630000000005</v>
      </c>
      <c r="AE175" s="32">
        <v>49257.240000000005</v>
      </c>
      <c r="AF175" s="32">
        <v>40095</v>
      </c>
      <c r="AG175" s="32">
        <v>56489</v>
      </c>
      <c r="AH175" s="32">
        <v>34624</v>
      </c>
      <c r="AI175" s="32">
        <v>62243</v>
      </c>
      <c r="AJ175" s="32">
        <v>-16708.950000001132</v>
      </c>
      <c r="AK175" s="32">
        <f>VLOOKUP($A175,'Appendix 1 Data'!$A:$R,12,FALSE)</f>
        <v>55385</v>
      </c>
      <c r="AM175" s="21">
        <v>45330</v>
      </c>
      <c r="AN175" s="21">
        <v>45813</v>
      </c>
      <c r="AO175" s="21">
        <v>48323</v>
      </c>
      <c r="AP175" s="21">
        <v>51085</v>
      </c>
      <c r="AQ175" s="21">
        <v>51738</v>
      </c>
      <c r="AR175" s="21">
        <v>63969</v>
      </c>
      <c r="AS175" s="21">
        <v>63141</v>
      </c>
      <c r="AT175" s="21">
        <v>63109</v>
      </c>
      <c r="AU175" s="21">
        <v>62561</v>
      </c>
      <c r="AV175" s="21">
        <v>68640</v>
      </c>
      <c r="AW175" s="21">
        <f>VLOOKUP($A175,'Appendix 1 Data'!$A:$R,15,FALSE)</f>
        <v>69995</v>
      </c>
      <c r="AZ175" s="33"/>
      <c r="BA175" s="25"/>
    </row>
    <row r="176" spans="1:53" s="201" customFormat="1" ht="19.5" customHeight="1" x14ac:dyDescent="0.25">
      <c r="A176" s="201">
        <v>4224</v>
      </c>
      <c r="B176" s="201" t="s">
        <v>422</v>
      </c>
      <c r="C176" s="202">
        <v>37329.800000000003</v>
      </c>
      <c r="D176" s="202">
        <v>51960.600000000093</v>
      </c>
      <c r="E176" s="202">
        <v>61812</v>
      </c>
      <c r="F176" s="202">
        <v>24717.159999999916</v>
      </c>
      <c r="G176" s="217">
        <v>-26025.35</v>
      </c>
      <c r="H176" s="202">
        <v>0</v>
      </c>
      <c r="I176" s="202">
        <v>0</v>
      </c>
      <c r="J176" s="202">
        <v>0</v>
      </c>
      <c r="K176" s="202">
        <v>0</v>
      </c>
      <c r="L176" s="202">
        <v>0</v>
      </c>
      <c r="M176" s="202">
        <v>0</v>
      </c>
      <c r="N176" s="203"/>
      <c r="O176" s="204">
        <v>5000</v>
      </c>
      <c r="P176" s="204">
        <v>45810</v>
      </c>
      <c r="Q176" s="204">
        <v>12000</v>
      </c>
      <c r="R176" s="204">
        <v>0</v>
      </c>
      <c r="S176" s="204">
        <v>0</v>
      </c>
      <c r="T176" s="204">
        <v>0</v>
      </c>
      <c r="U176" s="204">
        <v>0</v>
      </c>
      <c r="V176" s="204">
        <v>0</v>
      </c>
      <c r="W176" s="204">
        <v>0</v>
      </c>
      <c r="X176" s="204">
        <v>0</v>
      </c>
      <c r="Y176" s="204">
        <v>0</v>
      </c>
      <c r="Z176" s="203"/>
      <c r="AA176" s="205">
        <v>32329.800000000003</v>
      </c>
      <c r="AB176" s="205">
        <v>6150.6000000000931</v>
      </c>
      <c r="AC176" s="205">
        <v>49812</v>
      </c>
      <c r="AD176" s="205">
        <v>24717.159999999916</v>
      </c>
      <c r="AE176" s="205">
        <v>-26025.35</v>
      </c>
      <c r="AF176" s="205">
        <v>0</v>
      </c>
      <c r="AG176" s="205">
        <v>0</v>
      </c>
      <c r="AH176" s="205">
        <v>0</v>
      </c>
      <c r="AI176" s="205">
        <v>0</v>
      </c>
      <c r="AJ176" s="205">
        <v>0</v>
      </c>
      <c r="AK176" s="205">
        <v>0</v>
      </c>
      <c r="AL176" s="203"/>
      <c r="AM176" s="207">
        <v>55533</v>
      </c>
      <c r="AN176" s="207">
        <v>56513</v>
      </c>
      <c r="AO176" s="207">
        <v>56041</v>
      </c>
      <c r="AP176" s="207">
        <v>23089</v>
      </c>
      <c r="AQ176" s="207">
        <v>14971</v>
      </c>
      <c r="AR176" s="207">
        <v>0</v>
      </c>
      <c r="AS176" s="207">
        <v>0</v>
      </c>
      <c r="AT176" s="207">
        <v>0</v>
      </c>
      <c r="AU176" s="207">
        <v>0</v>
      </c>
      <c r="AV176" s="207">
        <v>0</v>
      </c>
      <c r="AW176" s="207">
        <v>0</v>
      </c>
      <c r="AX176" s="203"/>
      <c r="AY176" s="203"/>
      <c r="AZ176" s="209"/>
      <c r="BA176" s="213"/>
    </row>
    <row r="177" spans="1:56" s="201" customFormat="1" ht="19.5" customHeight="1" x14ac:dyDescent="0.25">
      <c r="A177" s="201">
        <v>4225</v>
      </c>
      <c r="B177" s="201" t="s">
        <v>435</v>
      </c>
      <c r="C177" s="202">
        <v>0</v>
      </c>
      <c r="D177" s="202">
        <v>0</v>
      </c>
      <c r="E177" s="202">
        <v>0</v>
      </c>
      <c r="F177" s="202">
        <v>0</v>
      </c>
      <c r="G177" s="202">
        <v>0</v>
      </c>
      <c r="H177" s="202">
        <v>0</v>
      </c>
      <c r="I177" s="202">
        <v>0</v>
      </c>
      <c r="J177" s="202">
        <v>0</v>
      </c>
      <c r="K177" s="202">
        <v>0</v>
      </c>
      <c r="L177" s="202">
        <v>0</v>
      </c>
      <c r="M177" s="202">
        <v>0</v>
      </c>
      <c r="N177" s="203"/>
      <c r="O177" s="204">
        <v>0</v>
      </c>
      <c r="P177" s="204">
        <v>0</v>
      </c>
      <c r="Q177" s="204">
        <v>0</v>
      </c>
      <c r="R177" s="204">
        <v>0</v>
      </c>
      <c r="S177" s="204">
        <v>0</v>
      </c>
      <c r="T177" s="204">
        <v>0</v>
      </c>
      <c r="U177" s="204">
        <v>0</v>
      </c>
      <c r="V177" s="204">
        <v>0</v>
      </c>
      <c r="W177" s="204">
        <v>0</v>
      </c>
      <c r="X177" s="204">
        <v>0</v>
      </c>
      <c r="Y177" s="204">
        <v>0</v>
      </c>
      <c r="Z177" s="203"/>
      <c r="AA177" s="205">
        <v>0</v>
      </c>
      <c r="AB177" s="205">
        <v>0</v>
      </c>
      <c r="AC177" s="205">
        <v>0</v>
      </c>
      <c r="AD177" s="205">
        <v>0</v>
      </c>
      <c r="AE177" s="205">
        <v>0</v>
      </c>
      <c r="AF177" s="205">
        <v>0</v>
      </c>
      <c r="AG177" s="205">
        <v>0</v>
      </c>
      <c r="AH177" s="205">
        <v>0</v>
      </c>
      <c r="AI177" s="205">
        <v>0</v>
      </c>
      <c r="AJ177" s="205">
        <v>0</v>
      </c>
      <c r="AK177" s="205">
        <v>0</v>
      </c>
      <c r="AL177" s="203"/>
      <c r="AM177" s="207">
        <v>0</v>
      </c>
      <c r="AN177" s="207">
        <v>0</v>
      </c>
      <c r="AO177" s="207">
        <v>0</v>
      </c>
      <c r="AP177" s="207">
        <v>0</v>
      </c>
      <c r="AQ177" s="207">
        <v>0</v>
      </c>
      <c r="AR177" s="207">
        <v>0</v>
      </c>
      <c r="AS177" s="207">
        <v>0</v>
      </c>
      <c r="AT177" s="207">
        <v>0</v>
      </c>
      <c r="AU177" s="207">
        <v>0</v>
      </c>
      <c r="AV177" s="207">
        <v>0</v>
      </c>
      <c r="AW177" s="207">
        <v>0</v>
      </c>
      <c r="AX177" s="203"/>
      <c r="AY177" s="203"/>
      <c r="AZ177" s="209"/>
    </row>
    <row r="178" spans="1:56" s="201" customFormat="1" ht="19.5" customHeight="1" x14ac:dyDescent="0.25">
      <c r="A178" s="201">
        <v>4239</v>
      </c>
      <c r="B178" s="201" t="s">
        <v>423</v>
      </c>
      <c r="C178" s="202">
        <v>53345.99</v>
      </c>
      <c r="D178" s="202">
        <v>35407.86</v>
      </c>
      <c r="E178" s="202">
        <v>51375</v>
      </c>
      <c r="F178" s="202">
        <v>31634.41</v>
      </c>
      <c r="G178" s="202">
        <v>16348.4</v>
      </c>
      <c r="H178" s="202">
        <v>-14276</v>
      </c>
      <c r="I178" s="217">
        <v>-42721</v>
      </c>
      <c r="J178" s="202">
        <v>0</v>
      </c>
      <c r="K178" s="202">
        <v>0</v>
      </c>
      <c r="L178" s="202">
        <v>0</v>
      </c>
      <c r="M178" s="202">
        <v>0</v>
      </c>
      <c r="N178" s="203"/>
      <c r="O178" s="204">
        <v>27000</v>
      </c>
      <c r="P178" s="204">
        <v>19000</v>
      </c>
      <c r="Q178" s="204">
        <v>28500</v>
      </c>
      <c r="R178" s="204">
        <v>14549</v>
      </c>
      <c r="S178" s="204">
        <v>0</v>
      </c>
      <c r="T178" s="204">
        <v>0</v>
      </c>
      <c r="U178" s="204">
        <v>0</v>
      </c>
      <c r="V178" s="204">
        <v>0</v>
      </c>
      <c r="W178" s="204">
        <v>0</v>
      </c>
      <c r="X178" s="204">
        <v>0</v>
      </c>
      <c r="Y178" s="204">
        <v>0</v>
      </c>
      <c r="Z178" s="203"/>
      <c r="AA178" s="205">
        <v>26345.989999999998</v>
      </c>
      <c r="AB178" s="205">
        <v>16407.86</v>
      </c>
      <c r="AC178" s="205">
        <v>22875</v>
      </c>
      <c r="AD178" s="205">
        <v>17085.41</v>
      </c>
      <c r="AE178" s="205">
        <v>16348.4</v>
      </c>
      <c r="AF178" s="205">
        <v>-14276</v>
      </c>
      <c r="AG178" s="205">
        <v>0</v>
      </c>
      <c r="AH178" s="205">
        <v>0</v>
      </c>
      <c r="AI178" s="205">
        <v>0</v>
      </c>
      <c r="AJ178" s="205">
        <v>0</v>
      </c>
      <c r="AK178" s="205">
        <v>0</v>
      </c>
      <c r="AL178" s="203"/>
      <c r="AM178" s="207">
        <v>31564</v>
      </c>
      <c r="AN178" s="207">
        <v>31221</v>
      </c>
      <c r="AO178" s="207">
        <v>31822</v>
      </c>
      <c r="AP178" s="207">
        <v>34398</v>
      </c>
      <c r="AQ178" s="207">
        <v>32804</v>
      </c>
      <c r="AR178" s="207">
        <v>39640</v>
      </c>
      <c r="AS178" s="207">
        <v>0</v>
      </c>
      <c r="AT178" s="207">
        <v>0</v>
      </c>
      <c r="AU178" s="207">
        <v>0</v>
      </c>
      <c r="AV178" s="207">
        <v>0</v>
      </c>
      <c r="AW178" s="207">
        <v>0</v>
      </c>
      <c r="AX178" s="203"/>
      <c r="AY178" s="203"/>
      <c r="AZ178" s="209"/>
      <c r="BA178" s="213"/>
    </row>
    <row r="179" spans="1:56" s="201" customFormat="1" ht="19.5" customHeight="1" x14ac:dyDescent="0.25">
      <c r="A179" s="201">
        <v>4290</v>
      </c>
      <c r="B179" s="201" t="s">
        <v>509</v>
      </c>
      <c r="C179" s="202">
        <v>146149.92000000001</v>
      </c>
      <c r="D179" s="202">
        <v>179304.4</v>
      </c>
      <c r="E179" s="202">
        <v>235747</v>
      </c>
      <c r="F179" s="202">
        <v>150139.34</v>
      </c>
      <c r="G179" s="202">
        <v>63708.51</v>
      </c>
      <c r="H179" s="202">
        <v>53438</v>
      </c>
      <c r="I179" s="202">
        <v>154245</v>
      </c>
      <c r="J179" s="202">
        <v>134934</v>
      </c>
      <c r="K179" s="202">
        <v>11507</v>
      </c>
      <c r="L179" s="202">
        <v>19928.719999998684</v>
      </c>
      <c r="M179" s="217">
        <f>VLOOKUP($A179,'Appendix 1 Data'!$A:$R,5,FALSE)</f>
        <v>-61313</v>
      </c>
      <c r="N179" s="203"/>
      <c r="O179" s="204">
        <v>141000</v>
      </c>
      <c r="P179" s="204">
        <v>124895</v>
      </c>
      <c r="Q179" s="204">
        <v>68400</v>
      </c>
      <c r="R179" s="204">
        <v>105100</v>
      </c>
      <c r="S179" s="204">
        <v>17700</v>
      </c>
      <c r="T179" s="204">
        <v>35500</v>
      </c>
      <c r="U179" s="204">
        <v>71600</v>
      </c>
      <c r="V179" s="204">
        <v>52400</v>
      </c>
      <c r="W179" s="204">
        <v>0</v>
      </c>
      <c r="X179" s="204">
        <v>0</v>
      </c>
      <c r="Y179" s="204">
        <f>VLOOKUP($A179,'Appendix 1 Data'!$A:$R,11,FALSE)</f>
        <v>0</v>
      </c>
      <c r="Z179" s="203"/>
      <c r="AA179" s="205">
        <v>5149.9200000000128</v>
      </c>
      <c r="AB179" s="205">
        <v>54409.399999999994</v>
      </c>
      <c r="AC179" s="205">
        <v>167347</v>
      </c>
      <c r="AD179" s="205">
        <v>45039.34</v>
      </c>
      <c r="AE179" s="205">
        <v>46008.51</v>
      </c>
      <c r="AF179" s="205">
        <v>17938</v>
      </c>
      <c r="AG179" s="205">
        <v>82645</v>
      </c>
      <c r="AH179" s="205">
        <v>82534</v>
      </c>
      <c r="AI179" s="205">
        <v>11507</v>
      </c>
      <c r="AJ179" s="205">
        <v>19928.719999998684</v>
      </c>
      <c r="AK179" s="205">
        <f>VLOOKUP($A179,'Appendix 1 Data'!$A:$R,12,FALSE)</f>
        <v>-61313</v>
      </c>
      <c r="AL179" s="203"/>
      <c r="AM179" s="207">
        <v>62322</v>
      </c>
      <c r="AN179" s="207">
        <v>66836</v>
      </c>
      <c r="AO179" s="207">
        <v>69046</v>
      </c>
      <c r="AP179" s="207">
        <v>72979</v>
      </c>
      <c r="AQ179" s="207">
        <v>74689</v>
      </c>
      <c r="AR179" s="207">
        <v>93731</v>
      </c>
      <c r="AS179" s="207">
        <v>86747</v>
      </c>
      <c r="AT179" s="207">
        <v>86992</v>
      </c>
      <c r="AU179" s="207">
        <v>73521</v>
      </c>
      <c r="AV179" s="207">
        <v>31140</v>
      </c>
      <c r="AW179" s="207">
        <f>VLOOKUP($A179,'Appendix 1 Data'!$A:$R,15,FALSE)</f>
        <v>0</v>
      </c>
      <c r="AX179" s="203"/>
      <c r="AY179" s="203"/>
      <c r="AZ179" s="212"/>
      <c r="BA179" s="213"/>
    </row>
    <row r="180" spans="1:56" s="201" customFormat="1" ht="19.5" customHeight="1" x14ac:dyDescent="0.25">
      <c r="A180" s="201">
        <v>4309</v>
      </c>
      <c r="B180" s="201" t="s">
        <v>424</v>
      </c>
      <c r="C180" s="202">
        <v>44510.01</v>
      </c>
      <c r="D180" s="202">
        <v>64639.199999999997</v>
      </c>
      <c r="E180" s="202">
        <v>82011</v>
      </c>
      <c r="F180" s="202">
        <v>-7247.3899999998976</v>
      </c>
      <c r="G180" s="202">
        <v>-39770.589999999997</v>
      </c>
      <c r="H180" s="202">
        <v>27857</v>
      </c>
      <c r="I180" s="217">
        <v>61645</v>
      </c>
      <c r="J180" s="202">
        <v>0</v>
      </c>
      <c r="K180" s="202">
        <v>0</v>
      </c>
      <c r="L180" s="202">
        <v>0</v>
      </c>
      <c r="M180" s="202">
        <v>0</v>
      </c>
      <c r="N180" s="203"/>
      <c r="O180" s="204">
        <v>0</v>
      </c>
      <c r="P180" s="204">
        <v>90000</v>
      </c>
      <c r="Q180" s="204">
        <v>0</v>
      </c>
      <c r="R180" s="204">
        <v>39700</v>
      </c>
      <c r="S180" s="204">
        <v>5400</v>
      </c>
      <c r="T180" s="204">
        <v>19400</v>
      </c>
      <c r="U180" s="204">
        <v>0</v>
      </c>
      <c r="V180" s="204">
        <v>0</v>
      </c>
      <c r="W180" s="204">
        <v>0</v>
      </c>
      <c r="X180" s="204">
        <v>0</v>
      </c>
      <c r="Y180" s="204">
        <v>0</v>
      </c>
      <c r="Z180" s="203"/>
      <c r="AA180" s="205">
        <v>44510.01</v>
      </c>
      <c r="AB180" s="205">
        <v>-25360.800000000003</v>
      </c>
      <c r="AC180" s="205">
        <v>82011</v>
      </c>
      <c r="AD180" s="205">
        <v>-46947.389999999898</v>
      </c>
      <c r="AE180" s="205">
        <v>-45170.59</v>
      </c>
      <c r="AF180" s="205">
        <v>8457</v>
      </c>
      <c r="AG180" s="205">
        <v>0</v>
      </c>
      <c r="AH180" s="205">
        <v>0</v>
      </c>
      <c r="AI180" s="205">
        <v>0</v>
      </c>
      <c r="AJ180" s="205">
        <v>0</v>
      </c>
      <c r="AK180" s="205">
        <v>0</v>
      </c>
      <c r="AL180" s="203"/>
      <c r="AM180" s="207">
        <v>63760</v>
      </c>
      <c r="AN180" s="207">
        <v>65656</v>
      </c>
      <c r="AO180" s="207">
        <v>69731</v>
      </c>
      <c r="AP180" s="207">
        <v>72652</v>
      </c>
      <c r="AQ180" s="207">
        <v>76917</v>
      </c>
      <c r="AR180" s="207">
        <v>91341</v>
      </c>
      <c r="AS180" s="207">
        <v>0</v>
      </c>
      <c r="AT180" s="207">
        <v>0</v>
      </c>
      <c r="AU180" s="207">
        <v>0</v>
      </c>
      <c r="AV180" s="207">
        <v>0</v>
      </c>
      <c r="AW180" s="207">
        <v>0</v>
      </c>
      <c r="AX180" s="203"/>
      <c r="AY180" s="203"/>
      <c r="AZ180" s="211"/>
      <c r="BA180" s="213"/>
    </row>
    <row r="181" spans="1:56" ht="19.5" customHeight="1" x14ac:dyDescent="0.25">
      <c r="A181" s="5">
        <v>4328</v>
      </c>
      <c r="B181" s="5" t="s">
        <v>320</v>
      </c>
      <c r="C181" s="30">
        <v>74215.899999999994</v>
      </c>
      <c r="D181" s="30">
        <v>65575.100000000093</v>
      </c>
      <c r="E181" s="30">
        <v>56983</v>
      </c>
      <c r="F181" s="30">
        <v>76170.75</v>
      </c>
      <c r="G181" s="30">
        <v>115145.22</v>
      </c>
      <c r="H181" s="30">
        <v>67294</v>
      </c>
      <c r="I181" s="30">
        <v>135289</v>
      </c>
      <c r="J181" s="30">
        <v>115411</v>
      </c>
      <c r="K181" s="30">
        <v>105584</v>
      </c>
      <c r="L181" s="30">
        <v>-13241.220000001573</v>
      </c>
      <c r="M181" s="30">
        <f>VLOOKUP($A181,'Appendix 1 Data'!$A:$R,5,FALSE)</f>
        <v>-27336</v>
      </c>
      <c r="O181" s="31">
        <v>15920</v>
      </c>
      <c r="P181" s="31">
        <v>8394</v>
      </c>
      <c r="Q181" s="31">
        <v>35000</v>
      </c>
      <c r="R181" s="31">
        <v>31500</v>
      </c>
      <c r="S181" s="31">
        <v>75390</v>
      </c>
      <c r="T181" s="31">
        <v>50600</v>
      </c>
      <c r="U181" s="31">
        <v>55400</v>
      </c>
      <c r="V181" s="31">
        <v>50600</v>
      </c>
      <c r="W181" s="31">
        <v>39539</v>
      </c>
      <c r="X181" s="31">
        <v>3562.5</v>
      </c>
      <c r="Y181" s="245">
        <f>VLOOKUP($A181,'Appendix 1 Data'!$A:$R,11,FALSE)</f>
        <v>0</v>
      </c>
      <c r="AA181" s="32">
        <v>58295.899999999994</v>
      </c>
      <c r="AB181" s="32">
        <v>57181.100000000093</v>
      </c>
      <c r="AC181" s="32">
        <v>21983</v>
      </c>
      <c r="AD181" s="32">
        <v>44670.75</v>
      </c>
      <c r="AE181" s="32">
        <v>39755.22</v>
      </c>
      <c r="AF181" s="32">
        <v>16694</v>
      </c>
      <c r="AG181" s="32">
        <v>79889</v>
      </c>
      <c r="AH181" s="32">
        <v>64811</v>
      </c>
      <c r="AI181" s="32">
        <v>66045</v>
      </c>
      <c r="AJ181" s="32">
        <v>-16803.720000001573</v>
      </c>
      <c r="AK181" s="32">
        <f>VLOOKUP($A181,'Appendix 1 Data'!$A:$R,12,FALSE)</f>
        <v>-27336</v>
      </c>
      <c r="AM181" s="21">
        <v>59914</v>
      </c>
      <c r="AN181" s="21">
        <v>65128</v>
      </c>
      <c r="AO181" s="21">
        <v>67216</v>
      </c>
      <c r="AP181" s="21">
        <v>71340</v>
      </c>
      <c r="AQ181" s="21">
        <v>69361</v>
      </c>
      <c r="AR181" s="21">
        <v>81459</v>
      </c>
      <c r="AS181" s="21">
        <v>81041</v>
      </c>
      <c r="AT181" s="21">
        <v>79806</v>
      </c>
      <c r="AU181" s="21">
        <v>74385</v>
      </c>
      <c r="AV181" s="21">
        <v>70457</v>
      </c>
      <c r="AW181" s="21">
        <f>VLOOKUP($A181,'Appendix 1 Data'!$A:$R,15,FALSE)</f>
        <v>60406</v>
      </c>
      <c r="AZ181" s="34"/>
      <c r="BA181" s="25"/>
    </row>
    <row r="182" spans="1:56" ht="19.5" customHeight="1" x14ac:dyDescent="0.25">
      <c r="A182" s="5">
        <v>4332</v>
      </c>
      <c r="B182" s="5" t="s">
        <v>321</v>
      </c>
      <c r="C182" s="30">
        <v>64355.41</v>
      </c>
      <c r="D182" s="30">
        <v>31635.78</v>
      </c>
      <c r="E182" s="30">
        <v>50651</v>
      </c>
      <c r="F182" s="30">
        <v>52430.58</v>
      </c>
      <c r="G182" s="30">
        <v>77021.539999999994</v>
      </c>
      <c r="H182" s="30">
        <v>85384</v>
      </c>
      <c r="I182" s="30">
        <v>58738</v>
      </c>
      <c r="J182" s="30">
        <v>86443</v>
      </c>
      <c r="K182" s="30">
        <v>117261</v>
      </c>
      <c r="L182" s="30">
        <v>26442.689999999711</v>
      </c>
      <c r="M182" s="30">
        <f>VLOOKUP($A182,'Appendix 1 Data'!$A:$R,5,FALSE)</f>
        <v>173802</v>
      </c>
      <c r="O182" s="31">
        <v>25000</v>
      </c>
      <c r="P182" s="31">
        <v>0</v>
      </c>
      <c r="Q182" s="31">
        <v>10600</v>
      </c>
      <c r="R182" s="31">
        <v>17000</v>
      </c>
      <c r="S182" s="31">
        <v>21000</v>
      </c>
      <c r="T182" s="31">
        <v>40580</v>
      </c>
      <c r="U182" s="31">
        <v>15500</v>
      </c>
      <c r="V182" s="31">
        <v>27100</v>
      </c>
      <c r="W182" s="31">
        <v>60000</v>
      </c>
      <c r="X182" s="31">
        <v>0</v>
      </c>
      <c r="Y182" s="245">
        <f>VLOOKUP($A182,'Appendix 1 Data'!$A:$R,11,FALSE)</f>
        <v>113643</v>
      </c>
      <c r="AA182" s="32">
        <v>39355.410000000003</v>
      </c>
      <c r="AB182" s="32">
        <v>31635.78</v>
      </c>
      <c r="AC182" s="32">
        <v>40051</v>
      </c>
      <c r="AD182" s="32">
        <v>35430.58</v>
      </c>
      <c r="AE182" s="32">
        <v>56021.539999999994</v>
      </c>
      <c r="AF182" s="32">
        <v>44804</v>
      </c>
      <c r="AG182" s="32">
        <v>43238</v>
      </c>
      <c r="AH182" s="32">
        <v>59343</v>
      </c>
      <c r="AI182" s="32">
        <v>57261</v>
      </c>
      <c r="AJ182" s="32">
        <v>26442.689999999711</v>
      </c>
      <c r="AK182" s="32">
        <f>VLOOKUP($A182,'Appendix 1 Data'!$A:$R,12,FALSE)</f>
        <v>60159</v>
      </c>
      <c r="AM182" s="21">
        <v>45509</v>
      </c>
      <c r="AN182" s="21">
        <v>47074</v>
      </c>
      <c r="AO182" s="21">
        <v>49588</v>
      </c>
      <c r="AP182" s="21">
        <v>51765</v>
      </c>
      <c r="AQ182" s="21">
        <v>51735</v>
      </c>
      <c r="AR182" s="21">
        <v>62239</v>
      </c>
      <c r="AS182" s="21">
        <v>64798</v>
      </c>
      <c r="AT182" s="21">
        <v>64724</v>
      </c>
      <c r="AU182" s="21">
        <v>66845</v>
      </c>
      <c r="AV182" s="21">
        <v>79446</v>
      </c>
      <c r="AW182" s="21">
        <f>VLOOKUP($A182,'Appendix 1 Data'!$A:$R,15,FALSE)</f>
        <v>74338</v>
      </c>
      <c r="AZ182" s="33"/>
      <c r="BA182" s="25"/>
    </row>
    <row r="183" spans="1:56" ht="19.5" customHeight="1" x14ac:dyDescent="0.25">
      <c r="A183" s="5">
        <v>4337</v>
      </c>
      <c r="B183" s="5" t="s">
        <v>344</v>
      </c>
      <c r="C183" s="30">
        <v>50376.9</v>
      </c>
      <c r="D183" s="30">
        <v>55936.15</v>
      </c>
      <c r="E183" s="30">
        <v>83610</v>
      </c>
      <c r="F183" s="30">
        <v>93134.92</v>
      </c>
      <c r="G183" s="30">
        <v>68213.259999999995</v>
      </c>
      <c r="H183" s="30">
        <v>-65117</v>
      </c>
      <c r="I183" s="30">
        <v>49826</v>
      </c>
      <c r="J183" s="30">
        <v>213244</v>
      </c>
      <c r="K183" s="30">
        <v>192926</v>
      </c>
      <c r="L183" s="30">
        <v>142778.12999999896</v>
      </c>
      <c r="M183" s="30">
        <f>VLOOKUP($A183,'Appendix 1 Data'!$A:$R,5,FALSE)</f>
        <v>61511</v>
      </c>
      <c r="O183" s="31">
        <v>15000</v>
      </c>
      <c r="P183" s="31">
        <v>18800</v>
      </c>
      <c r="Q183" s="31">
        <v>33000</v>
      </c>
      <c r="R183" s="31">
        <v>56917</v>
      </c>
      <c r="S183" s="31">
        <v>46659</v>
      </c>
      <c r="T183" s="31">
        <v>0</v>
      </c>
      <c r="U183" s="31">
        <v>54600</v>
      </c>
      <c r="V183" s="31">
        <v>174527</v>
      </c>
      <c r="W183" s="31">
        <v>136623</v>
      </c>
      <c r="X183" s="31">
        <v>65031</v>
      </c>
      <c r="Y183" s="245">
        <f>VLOOKUP($A183,'Appendix 1 Data'!$A:$R,11,FALSE)</f>
        <v>1976</v>
      </c>
      <c r="AA183" s="32">
        <v>35376.9</v>
      </c>
      <c r="AB183" s="32">
        <v>37136.15</v>
      </c>
      <c r="AC183" s="32">
        <v>50610</v>
      </c>
      <c r="AD183" s="32">
        <v>36217.919999999998</v>
      </c>
      <c r="AE183" s="32">
        <v>21554.259999999995</v>
      </c>
      <c r="AF183" s="32">
        <v>-65117</v>
      </c>
      <c r="AG183" s="32">
        <v>-4774</v>
      </c>
      <c r="AH183" s="32">
        <v>38717</v>
      </c>
      <c r="AI183" s="32">
        <v>56303</v>
      </c>
      <c r="AJ183" s="32">
        <v>77747.129999998957</v>
      </c>
      <c r="AK183" s="32">
        <f>VLOOKUP($A183,'Appendix 1 Data'!$A:$R,12,FALSE)</f>
        <v>59535</v>
      </c>
      <c r="AM183" s="21">
        <v>47014</v>
      </c>
      <c r="AN183" s="21">
        <v>47845</v>
      </c>
      <c r="AO183" s="21">
        <v>49092</v>
      </c>
      <c r="AP183" s="21">
        <v>49979</v>
      </c>
      <c r="AQ183" s="21">
        <v>47189</v>
      </c>
      <c r="AR183" s="21">
        <v>51791</v>
      </c>
      <c r="AS183" s="21">
        <v>78785</v>
      </c>
      <c r="AT183" s="21">
        <v>78277</v>
      </c>
      <c r="AU183" s="21">
        <v>75416</v>
      </c>
      <c r="AV183" s="21">
        <v>83438</v>
      </c>
      <c r="AW183" s="21">
        <f>VLOOKUP($A183,'Appendix 1 Data'!$A:$R,15,FALSE)</f>
        <v>82086</v>
      </c>
      <c r="BA183" s="143"/>
    </row>
    <row r="184" spans="1:56" ht="19.5" customHeight="1" x14ac:dyDescent="0.25">
      <c r="A184" s="5">
        <v>4361</v>
      </c>
      <c r="B184" s="5" t="s">
        <v>322</v>
      </c>
      <c r="C184" s="30">
        <v>90412.7</v>
      </c>
      <c r="D184" s="30">
        <v>71866.310000000056</v>
      </c>
      <c r="E184" s="30">
        <v>60477</v>
      </c>
      <c r="F184" s="30">
        <v>65699.210000000006</v>
      </c>
      <c r="G184" s="30">
        <v>108338.57</v>
      </c>
      <c r="H184" s="30">
        <v>110418</v>
      </c>
      <c r="I184" s="30">
        <v>96493</v>
      </c>
      <c r="J184" s="30">
        <v>121809</v>
      </c>
      <c r="K184" s="30">
        <v>59723</v>
      </c>
      <c r="L184" s="30">
        <v>80507.209999999672</v>
      </c>
      <c r="M184" s="30">
        <f>VLOOKUP($A184,'Appendix 1 Data'!$A:$R,5,FALSE)</f>
        <v>32308</v>
      </c>
      <c r="O184" s="31">
        <v>63920</v>
      </c>
      <c r="P184" s="31">
        <v>46558</v>
      </c>
      <c r="Q184" s="31">
        <v>37751</v>
      </c>
      <c r="R184" s="31">
        <v>41337</v>
      </c>
      <c r="S184" s="31">
        <v>83810</v>
      </c>
      <c r="T184" s="31">
        <v>85463</v>
      </c>
      <c r="U184" s="31">
        <v>65500</v>
      </c>
      <c r="V184" s="31">
        <v>92200</v>
      </c>
      <c r="W184" s="31">
        <v>26400</v>
      </c>
      <c r="X184" s="31">
        <v>47794</v>
      </c>
      <c r="Y184" s="245">
        <f>VLOOKUP($A184,'Appendix 1 Data'!$A:$R,11,FALSE)</f>
        <v>0</v>
      </c>
      <c r="AA184" s="32">
        <v>26492.699999999997</v>
      </c>
      <c r="AB184" s="32">
        <v>25308.310000000056</v>
      </c>
      <c r="AC184" s="32">
        <v>22726</v>
      </c>
      <c r="AD184" s="32">
        <v>24362.210000000006</v>
      </c>
      <c r="AE184" s="32">
        <v>24528.570000000007</v>
      </c>
      <c r="AF184" s="32">
        <v>24955</v>
      </c>
      <c r="AG184" s="32">
        <v>30993</v>
      </c>
      <c r="AH184" s="32">
        <v>29609</v>
      </c>
      <c r="AI184" s="32">
        <v>33323</v>
      </c>
      <c r="AJ184" s="32">
        <v>32713.209999999672</v>
      </c>
      <c r="AK184" s="32">
        <f>VLOOKUP($A184,'Appendix 1 Data'!$A:$R,12,FALSE)</f>
        <v>32308</v>
      </c>
      <c r="AM184" s="21">
        <v>26542</v>
      </c>
      <c r="AN184" s="21">
        <v>25856</v>
      </c>
      <c r="AO184" s="21">
        <v>22788</v>
      </c>
      <c r="AP184" s="21">
        <v>24461</v>
      </c>
      <c r="AQ184" s="21">
        <v>24785</v>
      </c>
      <c r="AR184" s="21">
        <v>29783</v>
      </c>
      <c r="AS184" s="21">
        <v>31311</v>
      </c>
      <c r="AT184" s="21">
        <v>31423</v>
      </c>
      <c r="AU184" s="21">
        <v>33887</v>
      </c>
      <c r="AV184" s="21">
        <v>33339</v>
      </c>
      <c r="AW184" s="21">
        <f>VLOOKUP($A184,'Appendix 1 Data'!$A:$R,15,FALSE)</f>
        <v>33636</v>
      </c>
    </row>
    <row r="185" spans="1:56" ht="19.5" customHeight="1" x14ac:dyDescent="0.25">
      <c r="A185" s="5">
        <v>4370</v>
      </c>
      <c r="B185" s="5" t="s">
        <v>323</v>
      </c>
      <c r="C185" s="30">
        <v>29138.45</v>
      </c>
      <c r="D185" s="30">
        <v>-4946.5200000000186</v>
      </c>
      <c r="E185" s="30">
        <v>8450</v>
      </c>
      <c r="F185" s="30">
        <v>28205.560000000056</v>
      </c>
      <c r="G185" s="30">
        <v>13574.45</v>
      </c>
      <c r="H185" s="30">
        <v>5757</v>
      </c>
      <c r="I185" s="30">
        <v>17024</v>
      </c>
      <c r="J185" s="30">
        <v>-49619</v>
      </c>
      <c r="K185" s="30">
        <v>-10512</v>
      </c>
      <c r="L185" s="30">
        <v>11228.2400000002</v>
      </c>
      <c r="M185" s="30">
        <f>VLOOKUP($A185,'Appendix 1 Data'!$A:$R,5,FALSE)</f>
        <v>29246</v>
      </c>
      <c r="O185" s="31">
        <v>12000</v>
      </c>
      <c r="P185" s="31">
        <v>0</v>
      </c>
      <c r="Q185" s="31">
        <v>0</v>
      </c>
      <c r="R185" s="31">
        <v>28639</v>
      </c>
      <c r="S185" s="31">
        <v>0</v>
      </c>
      <c r="T185" s="31">
        <v>0</v>
      </c>
      <c r="U185" s="31">
        <v>17000</v>
      </c>
      <c r="V185" s="31">
        <v>0</v>
      </c>
      <c r="W185" s="31">
        <v>0</v>
      </c>
      <c r="X185" s="31">
        <v>1950</v>
      </c>
      <c r="Y185" s="245">
        <f>VLOOKUP($A185,'Appendix 1 Data'!$A:$R,11,FALSE)</f>
        <v>8317</v>
      </c>
      <c r="AA185" s="32">
        <v>17138.45</v>
      </c>
      <c r="AB185" s="32">
        <v>-4946.5200000000186</v>
      </c>
      <c r="AC185" s="32">
        <v>8450</v>
      </c>
      <c r="AD185" s="32">
        <v>-433.43999999994412</v>
      </c>
      <c r="AE185" s="32">
        <v>13574.45</v>
      </c>
      <c r="AF185" s="32">
        <v>5757</v>
      </c>
      <c r="AG185" s="32">
        <v>24</v>
      </c>
      <c r="AH185" s="32">
        <v>-49619</v>
      </c>
      <c r="AI185" s="32">
        <v>-10512</v>
      </c>
      <c r="AJ185" s="32">
        <v>9278.2400000001999</v>
      </c>
      <c r="AK185" s="32">
        <f>VLOOKUP($A185,'Appendix 1 Data'!$A:$R,12,FALSE)</f>
        <v>20929</v>
      </c>
      <c r="AM185" s="21">
        <v>28272</v>
      </c>
      <c r="AN185" s="21">
        <v>29957</v>
      </c>
      <c r="AO185" s="21">
        <v>29480</v>
      </c>
      <c r="AP185" s="21">
        <v>29125</v>
      </c>
      <c r="AQ185" s="21">
        <v>27148</v>
      </c>
      <c r="AR185" s="21">
        <v>35365</v>
      </c>
      <c r="AS185" s="21">
        <v>34293</v>
      </c>
      <c r="AT185" s="21">
        <v>34152</v>
      </c>
      <c r="AU185" s="21">
        <v>31274</v>
      </c>
      <c r="AV185" s="21">
        <v>31493</v>
      </c>
      <c r="AW185" s="21">
        <f>VLOOKUP($A185,'Appendix 1 Data'!$A:$R,15,FALSE)</f>
        <v>30857</v>
      </c>
      <c r="AZ185" s="34"/>
      <c r="BA185" s="35"/>
      <c r="BB185" s="35"/>
      <c r="BC185" s="35"/>
      <c r="BD185" s="35"/>
    </row>
    <row r="186" spans="1:56" ht="19.5" customHeight="1" x14ac:dyDescent="0.25">
      <c r="A186" s="5">
        <v>4401</v>
      </c>
      <c r="B186" s="5" t="s">
        <v>324</v>
      </c>
      <c r="C186" s="30">
        <v>57869.760000000002</v>
      </c>
      <c r="D186" s="30">
        <v>68822.3</v>
      </c>
      <c r="E186" s="30">
        <v>74944</v>
      </c>
      <c r="F186" s="30">
        <v>13851.39</v>
      </c>
      <c r="G186" s="30">
        <v>21123.89</v>
      </c>
      <c r="H186" s="30">
        <v>1791</v>
      </c>
      <c r="I186" s="30">
        <v>44843</v>
      </c>
      <c r="J186" s="30">
        <v>85823</v>
      </c>
      <c r="K186" s="30">
        <v>116473</v>
      </c>
      <c r="L186" s="30">
        <v>43937.619999999908</v>
      </c>
      <c r="M186" s="30">
        <f>VLOOKUP($A186,'Appendix 1 Data'!$A:$R,5,FALSE)</f>
        <v>70592</v>
      </c>
      <c r="O186" s="31">
        <v>32134</v>
      </c>
      <c r="P186" s="31">
        <v>40400</v>
      </c>
      <c r="Q186" s="31">
        <v>42700</v>
      </c>
      <c r="R186" s="31">
        <v>8770</v>
      </c>
      <c r="S186" s="31">
        <v>0</v>
      </c>
      <c r="T186" s="31">
        <v>0</v>
      </c>
      <c r="U186" s="31">
        <v>4055</v>
      </c>
      <c r="V186" s="31">
        <v>36671</v>
      </c>
      <c r="W186" s="31">
        <v>76387</v>
      </c>
      <c r="X186" s="31">
        <v>13363</v>
      </c>
      <c r="Y186" s="245">
        <f>VLOOKUP($A186,'Appendix 1 Data'!$A:$R,11,FALSE)</f>
        <v>36364</v>
      </c>
      <c r="AA186" s="32">
        <v>25735.760000000002</v>
      </c>
      <c r="AB186" s="32">
        <v>28422.300000000003</v>
      </c>
      <c r="AC186" s="32">
        <v>32244</v>
      </c>
      <c r="AD186" s="32">
        <v>5081.3899999999994</v>
      </c>
      <c r="AE186" s="32">
        <v>21123.89</v>
      </c>
      <c r="AF186" s="32">
        <v>1791</v>
      </c>
      <c r="AG186" s="32">
        <v>40788</v>
      </c>
      <c r="AH186" s="32">
        <v>49152</v>
      </c>
      <c r="AI186" s="32">
        <v>40086</v>
      </c>
      <c r="AJ186" s="32">
        <v>30574.619999999908</v>
      </c>
      <c r="AK186" s="32">
        <f>VLOOKUP($A186,'Appendix 1 Data'!$A:$R,12,FALSE)</f>
        <v>34228</v>
      </c>
      <c r="AM186" s="21">
        <v>30930</v>
      </c>
      <c r="AN186" s="21">
        <v>30140</v>
      </c>
      <c r="AO186" s="21">
        <v>31127</v>
      </c>
      <c r="AP186" s="21">
        <v>38565</v>
      </c>
      <c r="AQ186" s="21">
        <v>43160</v>
      </c>
      <c r="AR186" s="21">
        <v>52924</v>
      </c>
      <c r="AS186" s="21">
        <v>52907</v>
      </c>
      <c r="AT186" s="21">
        <v>51568</v>
      </c>
      <c r="AU186" s="21">
        <v>41374</v>
      </c>
      <c r="AV186" s="21">
        <v>40736</v>
      </c>
      <c r="AW186" s="21">
        <f>VLOOKUP($A186,'Appendix 1 Data'!$A:$R,15,FALSE)</f>
        <v>34401</v>
      </c>
      <c r="AZ186" s="33"/>
    </row>
    <row r="187" spans="1:56" ht="19.5" customHeight="1" x14ac:dyDescent="0.25">
      <c r="A187" s="5">
        <v>4404</v>
      </c>
      <c r="B187" s="5" t="s">
        <v>325</v>
      </c>
      <c r="C187" s="30">
        <v>-18649.41</v>
      </c>
      <c r="D187" s="30">
        <v>20169.3</v>
      </c>
      <c r="E187" s="30">
        <v>42695</v>
      </c>
      <c r="F187" s="30">
        <v>18663.159999999916</v>
      </c>
      <c r="G187" s="30">
        <v>-1258.1500000000001</v>
      </c>
      <c r="H187" s="30">
        <v>-15753</v>
      </c>
      <c r="I187" s="30">
        <v>26303</v>
      </c>
      <c r="J187" s="30">
        <v>163708</v>
      </c>
      <c r="K187" s="30">
        <v>86196</v>
      </c>
      <c r="L187" s="30">
        <v>25693.159999999218</v>
      </c>
      <c r="M187" s="30">
        <f>VLOOKUP($A187,'Appendix 1 Data'!$A:$R,5,FALSE)</f>
        <v>5599</v>
      </c>
      <c r="O187" s="31">
        <v>-9168</v>
      </c>
      <c r="P187" s="31">
        <v>0</v>
      </c>
      <c r="Q187" s="31">
        <v>37449</v>
      </c>
      <c r="R187" s="31">
        <v>16000</v>
      </c>
      <c r="S187" s="31">
        <v>0</v>
      </c>
      <c r="T187" s="31">
        <v>0</v>
      </c>
      <c r="U187" s="31">
        <v>12500</v>
      </c>
      <c r="V187" s="31">
        <v>132100</v>
      </c>
      <c r="W187" s="31">
        <v>30700</v>
      </c>
      <c r="X187" s="31">
        <v>20754</v>
      </c>
      <c r="Y187" s="245">
        <f>VLOOKUP($A187,'Appendix 1 Data'!$A:$R,11,FALSE)</f>
        <v>0</v>
      </c>
      <c r="AA187" s="32">
        <v>-9481.41</v>
      </c>
      <c r="AB187" s="32">
        <v>20169.3</v>
      </c>
      <c r="AC187" s="32">
        <v>5246</v>
      </c>
      <c r="AD187" s="32">
        <v>2663.1599999999162</v>
      </c>
      <c r="AE187" s="32">
        <v>-1258.1500000000001</v>
      </c>
      <c r="AF187" s="32">
        <v>-15753</v>
      </c>
      <c r="AG187" s="32">
        <v>13803</v>
      </c>
      <c r="AH187" s="32">
        <v>31608</v>
      </c>
      <c r="AI187" s="32">
        <v>55496</v>
      </c>
      <c r="AJ187" s="32">
        <v>4939.1599999992177</v>
      </c>
      <c r="AK187" s="32">
        <f>VLOOKUP($A187,'Appendix 1 Data'!$A:$R,12,FALSE)</f>
        <v>5599</v>
      </c>
      <c r="AM187" s="21">
        <v>57699</v>
      </c>
      <c r="AN187" s="21">
        <v>59957</v>
      </c>
      <c r="AO187" s="21">
        <v>58773</v>
      </c>
      <c r="AP187" s="21">
        <v>60256</v>
      </c>
      <c r="AQ187" s="21">
        <v>57444</v>
      </c>
      <c r="AR187" s="21">
        <v>69397</v>
      </c>
      <c r="AS187" s="21">
        <v>67304</v>
      </c>
      <c r="AT187" s="21">
        <v>67690</v>
      </c>
      <c r="AU187" s="21">
        <v>58965</v>
      </c>
      <c r="AV187" s="21">
        <v>65481</v>
      </c>
      <c r="AW187" s="21">
        <f>VLOOKUP($A187,'Appendix 1 Data'!$A:$R,15,FALSE)</f>
        <v>63568</v>
      </c>
      <c r="AZ187" s="33"/>
      <c r="BA187" s="25"/>
    </row>
    <row r="188" spans="1:56" ht="19.5" customHeight="1" x14ac:dyDescent="0.25">
      <c r="A188" s="5">
        <v>4441</v>
      </c>
      <c r="B188" s="5" t="s">
        <v>326</v>
      </c>
      <c r="C188" s="30">
        <v>-67905.89</v>
      </c>
      <c r="D188" s="30">
        <v>-106093.4</v>
      </c>
      <c r="E188" s="30">
        <v>-143399</v>
      </c>
      <c r="F188" s="30">
        <v>-143168.01999999999</v>
      </c>
      <c r="G188" s="30">
        <v>-125824.67</v>
      </c>
      <c r="H188" s="30">
        <v>-149071</v>
      </c>
      <c r="I188" s="30">
        <v>-104246</v>
      </c>
      <c r="J188" s="30">
        <v>30887</v>
      </c>
      <c r="K188" s="30">
        <v>62872</v>
      </c>
      <c r="L188" s="30">
        <v>22172.100000000028</v>
      </c>
      <c r="M188" s="30">
        <f>VLOOKUP($A188,'Appendix 1 Data'!$A:$R,5,FALSE)</f>
        <v>82114</v>
      </c>
      <c r="O188" s="31">
        <v>0</v>
      </c>
      <c r="P188" s="31">
        <v>38000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61400</v>
      </c>
      <c r="W188" s="31">
        <v>0</v>
      </c>
      <c r="X188" s="31">
        <v>6052</v>
      </c>
      <c r="Y188" s="245">
        <f>VLOOKUP($A188,'Appendix 1 Data'!$A:$R,11,FALSE)</f>
        <v>5377</v>
      </c>
      <c r="AA188" s="32">
        <v>-67905.89</v>
      </c>
      <c r="AB188" s="32">
        <v>-144093.4</v>
      </c>
      <c r="AC188" s="32">
        <v>-143399</v>
      </c>
      <c r="AD188" s="32">
        <v>-143168.01999999999</v>
      </c>
      <c r="AE188" s="32">
        <v>-125824.67</v>
      </c>
      <c r="AF188" s="32">
        <v>-149071</v>
      </c>
      <c r="AG188" s="32">
        <v>-104246</v>
      </c>
      <c r="AH188" s="32">
        <v>-30513</v>
      </c>
      <c r="AI188" s="32">
        <v>62872</v>
      </c>
      <c r="AJ188" s="32">
        <v>16120.100000000028</v>
      </c>
      <c r="AK188" s="32">
        <f>VLOOKUP($A188,'Appendix 1 Data'!$A:$R,12,FALSE)</f>
        <v>76737</v>
      </c>
      <c r="AM188" s="21">
        <v>66069</v>
      </c>
      <c r="AN188" s="21">
        <v>66521</v>
      </c>
      <c r="AO188" s="21">
        <v>67727</v>
      </c>
      <c r="AP188" s="21">
        <v>71358</v>
      </c>
      <c r="AQ188" s="21">
        <v>68900</v>
      </c>
      <c r="AR188" s="21">
        <v>84661</v>
      </c>
      <c r="AS188" s="21">
        <v>86072</v>
      </c>
      <c r="AT188" s="21">
        <v>86018</v>
      </c>
      <c r="AU188" s="21">
        <v>82995</v>
      </c>
      <c r="AV188" s="21">
        <v>90499</v>
      </c>
      <c r="AW188" s="21">
        <f>VLOOKUP($A188,'Appendix 1 Data'!$A:$R,15,FALSE)</f>
        <v>84762</v>
      </c>
      <c r="AZ188" s="33"/>
      <c r="BA188" s="25"/>
    </row>
    <row r="189" spans="1:56" ht="19.5" customHeight="1" x14ac:dyDescent="0.25">
      <c r="A189" s="5">
        <v>4620</v>
      </c>
      <c r="B189" s="5" t="s">
        <v>327</v>
      </c>
      <c r="C189" s="30">
        <v>41256.06</v>
      </c>
      <c r="D189" s="30">
        <v>25494.959999999999</v>
      </c>
      <c r="E189" s="30">
        <v>49593</v>
      </c>
      <c r="F189" s="30">
        <v>-8262.2600000000093</v>
      </c>
      <c r="G189" s="30">
        <v>-3458.06</v>
      </c>
      <c r="H189" s="30">
        <v>-21000</v>
      </c>
      <c r="I189" s="30">
        <v>11388</v>
      </c>
      <c r="J189" s="30">
        <v>66188</v>
      </c>
      <c r="K189" s="30">
        <v>76884</v>
      </c>
      <c r="L189" s="30">
        <v>53655.829999999813</v>
      </c>
      <c r="M189" s="30">
        <f>VLOOKUP($A189,'Appendix 1 Data'!$A:$R,5,FALSE)</f>
        <v>72537</v>
      </c>
      <c r="O189" s="31">
        <v>15800</v>
      </c>
      <c r="P189" s="31">
        <v>5000</v>
      </c>
      <c r="Q189" s="31">
        <v>27400</v>
      </c>
      <c r="R189" s="31">
        <v>3000</v>
      </c>
      <c r="S189" s="31">
        <v>-5188</v>
      </c>
      <c r="T189" s="31">
        <v>8300</v>
      </c>
      <c r="U189" s="31">
        <v>0</v>
      </c>
      <c r="V189" s="31">
        <v>37690</v>
      </c>
      <c r="W189" s="31">
        <v>61700</v>
      </c>
      <c r="X189" s="31">
        <v>45576</v>
      </c>
      <c r="Y189" s="245">
        <f>VLOOKUP($A189,'Appendix 1 Data'!$A:$R,11,FALSE)</f>
        <v>44370</v>
      </c>
      <c r="AA189" s="32">
        <v>25456.059999999998</v>
      </c>
      <c r="AB189" s="32">
        <v>20494.96</v>
      </c>
      <c r="AC189" s="32">
        <v>22193</v>
      </c>
      <c r="AD189" s="32">
        <v>-11262.260000000009</v>
      </c>
      <c r="AE189" s="32">
        <v>1729.94</v>
      </c>
      <c r="AF189" s="32">
        <v>-29300</v>
      </c>
      <c r="AG189" s="32">
        <v>11388</v>
      </c>
      <c r="AH189" s="32">
        <v>28498</v>
      </c>
      <c r="AI189" s="32">
        <v>15184</v>
      </c>
      <c r="AJ189" s="32">
        <v>8079.8299999998126</v>
      </c>
      <c r="AK189" s="32">
        <f>VLOOKUP($A189,'Appendix 1 Data'!$A:$R,12,FALSE)</f>
        <v>28167</v>
      </c>
      <c r="AM189" s="21">
        <v>29122</v>
      </c>
      <c r="AN189" s="21">
        <v>30001</v>
      </c>
      <c r="AO189" s="21">
        <v>32285</v>
      </c>
      <c r="AP189" s="21">
        <v>33813</v>
      </c>
      <c r="AQ189" s="21">
        <v>36118</v>
      </c>
      <c r="AR189" s="21">
        <v>48431</v>
      </c>
      <c r="AS189" s="21">
        <v>46675</v>
      </c>
      <c r="AT189" s="21">
        <v>46850</v>
      </c>
      <c r="AU189" s="21">
        <v>44868</v>
      </c>
      <c r="AV189" s="21">
        <v>46291</v>
      </c>
      <c r="AW189" s="21">
        <f>VLOOKUP($A189,'Appendix 1 Data'!$A:$R,15,FALSE)</f>
        <v>41321</v>
      </c>
      <c r="AZ189" s="33"/>
      <c r="BA189" s="25"/>
    </row>
    <row r="190" spans="1:56" s="201" customFormat="1" ht="19.5" customHeight="1" x14ac:dyDescent="0.25">
      <c r="A190" s="201">
        <v>4653</v>
      </c>
      <c r="B190" s="219" t="s">
        <v>451</v>
      </c>
      <c r="C190" s="202">
        <v>26813.15</v>
      </c>
      <c r="D190" s="202">
        <v>11458.51</v>
      </c>
      <c r="E190" s="202">
        <v>-37530</v>
      </c>
      <c r="F190" s="202">
        <v>-81511.070000000007</v>
      </c>
      <c r="G190" s="202">
        <v>-65171.18</v>
      </c>
      <c r="H190" s="202">
        <v>1324</v>
      </c>
      <c r="I190" s="202">
        <v>60143</v>
      </c>
      <c r="J190" s="202">
        <v>111892</v>
      </c>
      <c r="K190" s="217">
        <v>20702</v>
      </c>
      <c r="L190" s="202">
        <v>-2.2409948896573439E-11</v>
      </c>
      <c r="M190" s="202">
        <v>0</v>
      </c>
      <c r="N190" s="203"/>
      <c r="O190" s="204">
        <v>20000</v>
      </c>
      <c r="P190" s="204">
        <v>0</v>
      </c>
      <c r="Q190" s="204">
        <v>0</v>
      </c>
      <c r="R190" s="204">
        <v>0</v>
      </c>
      <c r="S190" s="204">
        <v>0</v>
      </c>
      <c r="T190" s="204">
        <v>0</v>
      </c>
      <c r="U190" s="204">
        <v>40149</v>
      </c>
      <c r="V190" s="204">
        <v>90000</v>
      </c>
      <c r="W190" s="204">
        <v>0</v>
      </c>
      <c r="X190" s="204">
        <v>0</v>
      </c>
      <c r="Y190" s="204">
        <v>0</v>
      </c>
      <c r="Z190" s="203"/>
      <c r="AA190" s="205">
        <v>6813.1500000000015</v>
      </c>
      <c r="AB190" s="205">
        <v>11458.51</v>
      </c>
      <c r="AC190" s="205">
        <v>-37530</v>
      </c>
      <c r="AD190" s="205">
        <v>-81511.070000000007</v>
      </c>
      <c r="AE190" s="205">
        <v>-65171.18</v>
      </c>
      <c r="AF190" s="205">
        <v>1324</v>
      </c>
      <c r="AG190" s="205">
        <v>19994</v>
      </c>
      <c r="AH190" s="205">
        <v>21892</v>
      </c>
      <c r="AI190" s="205">
        <v>20702</v>
      </c>
      <c r="AJ190" s="205">
        <v>0</v>
      </c>
      <c r="AK190" s="205">
        <v>0</v>
      </c>
      <c r="AL190" s="203"/>
      <c r="AM190" s="207">
        <v>25000</v>
      </c>
      <c r="AN190" s="207">
        <v>25000</v>
      </c>
      <c r="AO190" s="207">
        <v>19397</v>
      </c>
      <c r="AP190" s="207">
        <v>20688</v>
      </c>
      <c r="AQ190" s="207">
        <v>21030</v>
      </c>
      <c r="AR190" s="207">
        <v>29093</v>
      </c>
      <c r="AS190" s="207">
        <v>28400</v>
      </c>
      <c r="AT190" s="207">
        <v>28337</v>
      </c>
      <c r="AU190" s="207">
        <v>24889</v>
      </c>
      <c r="AV190" s="207">
        <v>0</v>
      </c>
      <c r="AW190" s="207">
        <v>0</v>
      </c>
      <c r="AX190" s="203"/>
      <c r="AY190" s="203"/>
      <c r="AZ190" s="212"/>
      <c r="BA190" s="213"/>
    </row>
    <row r="191" spans="1:56" ht="19.5" customHeight="1" x14ac:dyDescent="0.25">
      <c r="A191" s="5">
        <v>4654</v>
      </c>
      <c r="B191" s="5" t="s">
        <v>328</v>
      </c>
      <c r="C191" s="30">
        <v>16431.48</v>
      </c>
      <c r="D191" s="30">
        <v>8676.5999999999767</v>
      </c>
      <c r="E191" s="30">
        <v>-35665</v>
      </c>
      <c r="F191" s="30">
        <v>-26761.55</v>
      </c>
      <c r="G191" s="30">
        <v>9254.44</v>
      </c>
      <c r="H191" s="30">
        <v>-10456</v>
      </c>
      <c r="I191" s="30">
        <v>37349</v>
      </c>
      <c r="J191" s="30">
        <v>11575</v>
      </c>
      <c r="K191" s="30">
        <v>3994</v>
      </c>
      <c r="L191" s="30">
        <v>32609.94999999932</v>
      </c>
      <c r="M191" s="30">
        <f>VLOOKUP($A191,'Appendix 1 Data'!$A:$R,5,FALSE)</f>
        <v>52882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245">
        <f>VLOOKUP($A191,'Appendix 1 Data'!$A:$R,11,FALSE)</f>
        <v>0</v>
      </c>
      <c r="AA191" s="32">
        <v>16431.48</v>
      </c>
      <c r="AB191" s="32">
        <v>8676.5999999999767</v>
      </c>
      <c r="AC191" s="32">
        <v>-35665</v>
      </c>
      <c r="AD191" s="32">
        <v>-26761.55</v>
      </c>
      <c r="AE191" s="32">
        <v>9254.44</v>
      </c>
      <c r="AF191" s="32">
        <v>-10456</v>
      </c>
      <c r="AG191" s="32">
        <v>37349</v>
      </c>
      <c r="AH191" s="32">
        <v>11575</v>
      </c>
      <c r="AI191" s="32">
        <v>3994</v>
      </c>
      <c r="AJ191" s="32">
        <v>32609.94999999932</v>
      </c>
      <c r="AK191" s="32">
        <f>VLOOKUP($A191,'Appendix 1 Data'!$A:$R,12,FALSE)</f>
        <v>52882</v>
      </c>
      <c r="AM191" s="21">
        <v>40978</v>
      </c>
      <c r="AN191" s="21">
        <v>43247</v>
      </c>
      <c r="AO191" s="21">
        <v>45368</v>
      </c>
      <c r="AP191" s="21">
        <v>45040</v>
      </c>
      <c r="AQ191" s="21">
        <v>45679</v>
      </c>
      <c r="AR191" s="21">
        <v>57903</v>
      </c>
      <c r="AS191" s="21">
        <v>54894</v>
      </c>
      <c r="AT191" s="21">
        <v>54746</v>
      </c>
      <c r="AU191" s="21">
        <v>57285</v>
      </c>
      <c r="AV191" s="21">
        <v>64157</v>
      </c>
      <c r="AW191" s="21">
        <f>VLOOKUP($A191,'Appendix 1 Data'!$A:$R,15,FALSE)</f>
        <v>64578</v>
      </c>
      <c r="BA191" s="25"/>
    </row>
    <row r="192" spans="1:56" ht="19.5" customHeight="1" x14ac:dyDescent="0.25">
      <c r="A192" s="5">
        <v>4800</v>
      </c>
      <c r="B192" s="5" t="s">
        <v>329</v>
      </c>
      <c r="C192" s="30">
        <v>114128.18</v>
      </c>
      <c r="D192" s="30">
        <v>81533.7</v>
      </c>
      <c r="E192" s="30">
        <v>-19096</v>
      </c>
      <c r="F192" s="30">
        <v>-33053.449999999997</v>
      </c>
      <c r="G192" s="30">
        <v>-21542.27</v>
      </c>
      <c r="H192" s="30">
        <v>18705</v>
      </c>
      <c r="I192" s="30">
        <v>12824</v>
      </c>
      <c r="J192" s="30">
        <v>72797</v>
      </c>
      <c r="K192" s="30">
        <v>112292</v>
      </c>
      <c r="L192" s="30">
        <v>69412.689999999362</v>
      </c>
      <c r="M192" s="30">
        <f>VLOOKUP($A192,'Appendix 1 Data'!$A:$R,5,FALSE)</f>
        <v>107231</v>
      </c>
      <c r="O192" s="31">
        <v>114000</v>
      </c>
      <c r="P192" s="31">
        <v>35000</v>
      </c>
      <c r="Q192" s="31">
        <v>0</v>
      </c>
      <c r="R192" s="31">
        <v>0</v>
      </c>
      <c r="S192" s="31">
        <v>0</v>
      </c>
      <c r="T192" s="31">
        <v>27007</v>
      </c>
      <c r="U192" s="31">
        <v>0</v>
      </c>
      <c r="V192" s="31">
        <v>0</v>
      </c>
      <c r="W192" s="31">
        <v>37891</v>
      </c>
      <c r="X192" s="31">
        <v>5808</v>
      </c>
      <c r="Y192" s="245">
        <f>VLOOKUP($A192,'Appendix 1 Data'!$A:$R,11,FALSE)</f>
        <v>54955</v>
      </c>
      <c r="AA192" s="32">
        <v>128.17999999999302</v>
      </c>
      <c r="AB192" s="32">
        <v>46533.7</v>
      </c>
      <c r="AC192" s="32">
        <v>-19096</v>
      </c>
      <c r="AD192" s="32">
        <v>-33053.449999999997</v>
      </c>
      <c r="AE192" s="32">
        <v>-21542.27</v>
      </c>
      <c r="AF192" s="32">
        <v>-8302</v>
      </c>
      <c r="AG192" s="32">
        <v>12824</v>
      </c>
      <c r="AH192" s="32">
        <v>72797</v>
      </c>
      <c r="AI192" s="32">
        <v>74401</v>
      </c>
      <c r="AJ192" s="32">
        <v>63604.689999999362</v>
      </c>
      <c r="AK192" s="32">
        <f>VLOOKUP($A192,'Appendix 1 Data'!$A:$R,12,FALSE)</f>
        <v>52276</v>
      </c>
      <c r="AM192" s="21">
        <v>55999</v>
      </c>
      <c r="AN192" s="21">
        <v>60103</v>
      </c>
      <c r="AO192" s="21">
        <v>61249</v>
      </c>
      <c r="AP192" s="21">
        <v>60792</v>
      </c>
      <c r="AQ192" s="21">
        <v>65020</v>
      </c>
      <c r="AR192" s="21">
        <v>74993</v>
      </c>
      <c r="AS192" s="21">
        <v>75097</v>
      </c>
      <c r="AT192" s="21">
        <v>77286</v>
      </c>
      <c r="AU192" s="21">
        <v>75582</v>
      </c>
      <c r="AV192" s="21">
        <v>89760</v>
      </c>
      <c r="AW192" s="21">
        <f>VLOOKUP($A192,'Appendix 1 Data'!$A:$R,15,FALSE)</f>
        <v>90358</v>
      </c>
      <c r="AZ192" s="34"/>
      <c r="BA192" s="25"/>
    </row>
    <row r="193" spans="1:57" ht="19.5" customHeight="1" x14ac:dyDescent="0.25">
      <c r="A193" s="5">
        <v>4802</v>
      </c>
      <c r="B193" s="5" t="s">
        <v>330</v>
      </c>
      <c r="C193" s="30">
        <v>77727.039999999994</v>
      </c>
      <c r="D193" s="30">
        <v>61155.85</v>
      </c>
      <c r="E193" s="30">
        <v>21551</v>
      </c>
      <c r="F193" s="30">
        <v>-3025.4499999999534</v>
      </c>
      <c r="G193" s="30">
        <v>-360.49</v>
      </c>
      <c r="H193" s="30">
        <v>11192</v>
      </c>
      <c r="I193" s="30">
        <v>12184</v>
      </c>
      <c r="J193" s="30">
        <v>11239</v>
      </c>
      <c r="K193" s="30">
        <v>29444</v>
      </c>
      <c r="L193" s="30">
        <v>-15358.750000000415</v>
      </c>
      <c r="M193" s="30">
        <f>VLOOKUP($A193,'Appendix 1 Data'!$A:$R,5,FALSE)</f>
        <v>47082</v>
      </c>
      <c r="O193" s="31">
        <v>61700</v>
      </c>
      <c r="P193" s="31">
        <v>51300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245">
        <f>VLOOKUP($A193,'Appendix 1 Data'!$A:$R,11,FALSE)</f>
        <v>4702</v>
      </c>
      <c r="AA193" s="32">
        <v>16027.039999999994</v>
      </c>
      <c r="AB193" s="32">
        <v>9855.8499999999985</v>
      </c>
      <c r="AC193" s="32">
        <v>21551</v>
      </c>
      <c r="AD193" s="32">
        <v>-3025.4499999999534</v>
      </c>
      <c r="AE193" s="32">
        <v>-360.49</v>
      </c>
      <c r="AF193" s="32">
        <v>11192</v>
      </c>
      <c r="AG193" s="32">
        <v>12184</v>
      </c>
      <c r="AH193" s="32">
        <v>11239</v>
      </c>
      <c r="AI193" s="32">
        <v>29444</v>
      </c>
      <c r="AJ193" s="32">
        <v>-15358.750000000415</v>
      </c>
      <c r="AK193" s="32">
        <f>VLOOKUP($A193,'Appendix 1 Data'!$A:$R,12,FALSE)</f>
        <v>42380</v>
      </c>
      <c r="AM193" s="21">
        <v>26370</v>
      </c>
      <c r="AN193" s="21">
        <v>27104</v>
      </c>
      <c r="AO193" s="21">
        <v>30499</v>
      </c>
      <c r="AP193" s="21">
        <v>32860</v>
      </c>
      <c r="AQ193" s="21">
        <v>34450</v>
      </c>
      <c r="AR193" s="21">
        <v>44239</v>
      </c>
      <c r="AS193" s="21">
        <v>41463</v>
      </c>
      <c r="AT193" s="21">
        <v>41626</v>
      </c>
      <c r="AU193" s="21">
        <v>38460</v>
      </c>
      <c r="AV193" s="21">
        <v>41745</v>
      </c>
      <c r="AW193" s="21">
        <f>VLOOKUP($A193,'Appendix 1 Data'!$A:$R,15,FALSE)</f>
        <v>43502</v>
      </c>
      <c r="AZ193" s="33"/>
      <c r="BA193" s="25"/>
    </row>
    <row r="194" spans="1:57" ht="19.5" customHeight="1" x14ac:dyDescent="0.25">
      <c r="A194" s="5">
        <v>4810</v>
      </c>
      <c r="B194" s="5" t="s">
        <v>331</v>
      </c>
      <c r="C194" s="30">
        <v>171557.37</v>
      </c>
      <c r="D194" s="30">
        <v>173397.1</v>
      </c>
      <c r="E194" s="30">
        <v>138843</v>
      </c>
      <c r="F194" s="30">
        <v>75578.09</v>
      </c>
      <c r="G194" s="30">
        <v>64694.98</v>
      </c>
      <c r="H194" s="30">
        <v>40487</v>
      </c>
      <c r="I194" s="30">
        <v>53873</v>
      </c>
      <c r="J194" s="30">
        <v>103777</v>
      </c>
      <c r="K194" s="30">
        <v>86310</v>
      </c>
      <c r="L194" s="30">
        <v>78258.449999999852</v>
      </c>
      <c r="M194" s="30">
        <f>VLOOKUP($A194,'Appendix 1 Data'!$A:$R,5,FALSE)</f>
        <v>87046</v>
      </c>
      <c r="O194" s="31">
        <v>159750</v>
      </c>
      <c r="P194" s="31">
        <v>138900</v>
      </c>
      <c r="Q194" s="31">
        <v>121095</v>
      </c>
      <c r="R194" s="31">
        <v>58518</v>
      </c>
      <c r="S194" s="31">
        <v>57900</v>
      </c>
      <c r="T194" s="31">
        <v>64395</v>
      </c>
      <c r="U194" s="31">
        <v>14600</v>
      </c>
      <c r="V194" s="31">
        <v>64400</v>
      </c>
      <c r="W194" s="31">
        <v>52511</v>
      </c>
      <c r="X194" s="31">
        <v>43493</v>
      </c>
      <c r="Y194" s="245">
        <f>VLOOKUP($A194,'Appendix 1 Data'!$A:$R,11,FALSE)</f>
        <v>49987</v>
      </c>
      <c r="AA194" s="32">
        <v>11807.369999999995</v>
      </c>
      <c r="AB194" s="32">
        <v>34497.100000000006</v>
      </c>
      <c r="AC194" s="32">
        <v>17748</v>
      </c>
      <c r="AD194" s="32">
        <v>17060.089999999997</v>
      </c>
      <c r="AE194" s="32">
        <v>6794.9800000000032</v>
      </c>
      <c r="AF194" s="32">
        <v>-23908</v>
      </c>
      <c r="AG194" s="32">
        <v>39273</v>
      </c>
      <c r="AH194" s="32">
        <v>39377</v>
      </c>
      <c r="AI194" s="32">
        <v>33799</v>
      </c>
      <c r="AJ194" s="32">
        <v>34765.449999999852</v>
      </c>
      <c r="AK194" s="32">
        <f>VLOOKUP($A194,'Appendix 1 Data'!$A:$R,12,FALSE)</f>
        <v>37059</v>
      </c>
      <c r="AM194" s="21">
        <v>25000</v>
      </c>
      <c r="AN194" s="21">
        <v>25000</v>
      </c>
      <c r="AO194" s="21">
        <v>17233</v>
      </c>
      <c r="AP194" s="21">
        <v>20241</v>
      </c>
      <c r="AQ194" s="21">
        <v>23257</v>
      </c>
      <c r="AR194" s="21">
        <v>41421</v>
      </c>
      <c r="AS194" s="21">
        <v>41007</v>
      </c>
      <c r="AT194" s="21">
        <v>39747</v>
      </c>
      <c r="AU194" s="21">
        <v>37117</v>
      </c>
      <c r="AV194" s="21">
        <v>41435</v>
      </c>
      <c r="AW194" s="21">
        <f>VLOOKUP($A194,'Appendix 1 Data'!$A:$R,15,FALSE)</f>
        <v>37204</v>
      </c>
      <c r="BA194" s="143"/>
    </row>
    <row r="195" spans="1:57" s="201" customFormat="1" ht="19.5" customHeight="1" x14ac:dyDescent="0.25">
      <c r="A195" s="201">
        <v>4816</v>
      </c>
      <c r="B195" s="201" t="s">
        <v>425</v>
      </c>
      <c r="C195" s="202">
        <v>77650.75</v>
      </c>
      <c r="D195" s="202">
        <v>58058.46</v>
      </c>
      <c r="E195" s="202">
        <v>44045</v>
      </c>
      <c r="F195" s="202">
        <v>21400.36</v>
      </c>
      <c r="G195" s="202">
        <v>53436.95</v>
      </c>
      <c r="H195" s="202">
        <v>-32560</v>
      </c>
      <c r="I195" s="217">
        <v>-73277</v>
      </c>
      <c r="J195" s="202">
        <v>0</v>
      </c>
      <c r="K195" s="202">
        <v>0</v>
      </c>
      <c r="L195" s="202">
        <v>0</v>
      </c>
      <c r="M195" s="202">
        <v>0</v>
      </c>
      <c r="N195" s="203"/>
      <c r="O195" s="204">
        <v>48800</v>
      </c>
      <c r="P195" s="204">
        <v>18200</v>
      </c>
      <c r="Q195" s="204">
        <v>5000</v>
      </c>
      <c r="R195" s="204">
        <v>0</v>
      </c>
      <c r="S195" s="204">
        <v>12500</v>
      </c>
      <c r="T195" s="204">
        <v>0</v>
      </c>
      <c r="U195" s="204">
        <v>0</v>
      </c>
      <c r="V195" s="204">
        <v>0</v>
      </c>
      <c r="W195" s="204">
        <v>0</v>
      </c>
      <c r="X195" s="204">
        <v>0</v>
      </c>
      <c r="Y195" s="204">
        <v>0</v>
      </c>
      <c r="Z195" s="203"/>
      <c r="AA195" s="205">
        <v>28850.75</v>
      </c>
      <c r="AB195" s="205">
        <v>39858.46</v>
      </c>
      <c r="AC195" s="205">
        <v>39045</v>
      </c>
      <c r="AD195" s="205">
        <v>21400.36</v>
      </c>
      <c r="AE195" s="205">
        <v>40936.949999999997</v>
      </c>
      <c r="AF195" s="205">
        <v>-32560</v>
      </c>
      <c r="AG195" s="205">
        <v>0</v>
      </c>
      <c r="AH195" s="205">
        <v>0</v>
      </c>
      <c r="AI195" s="205">
        <v>0</v>
      </c>
      <c r="AJ195" s="205">
        <v>0</v>
      </c>
      <c r="AK195" s="205">
        <v>0</v>
      </c>
      <c r="AL195" s="203"/>
      <c r="AM195" s="207">
        <v>40681</v>
      </c>
      <c r="AN195" s="207">
        <v>41558</v>
      </c>
      <c r="AO195" s="207">
        <v>43383</v>
      </c>
      <c r="AP195" s="207">
        <v>45643</v>
      </c>
      <c r="AQ195" s="207">
        <v>39402</v>
      </c>
      <c r="AR195" s="207">
        <v>17218</v>
      </c>
      <c r="AS195" s="207">
        <v>0</v>
      </c>
      <c r="AT195" s="207">
        <v>0</v>
      </c>
      <c r="AU195" s="207">
        <v>0</v>
      </c>
      <c r="AV195" s="207">
        <v>0</v>
      </c>
      <c r="AW195" s="207">
        <v>0</v>
      </c>
      <c r="AX195" s="203"/>
      <c r="AY195" s="203"/>
      <c r="AZ195" s="211"/>
    </row>
    <row r="196" spans="1:57" s="201" customFormat="1" ht="19.5" customHeight="1" x14ac:dyDescent="0.25">
      <c r="A196" s="201">
        <v>4817</v>
      </c>
      <c r="B196" s="201" t="s">
        <v>426</v>
      </c>
      <c r="C196" s="202">
        <v>170392.16</v>
      </c>
      <c r="D196" s="202">
        <v>126921.3</v>
      </c>
      <c r="E196" s="202">
        <v>173838</v>
      </c>
      <c r="F196" s="202">
        <v>46281.929999999935</v>
      </c>
      <c r="G196" s="217">
        <v>-75756.240000000005</v>
      </c>
      <c r="H196" s="202">
        <v>0</v>
      </c>
      <c r="I196" s="202">
        <v>0</v>
      </c>
      <c r="J196" s="202">
        <v>0</v>
      </c>
      <c r="K196" s="202">
        <v>0</v>
      </c>
      <c r="L196" s="202">
        <v>0</v>
      </c>
      <c r="M196" s="202">
        <v>0</v>
      </c>
      <c r="N196" s="203"/>
      <c r="O196" s="204">
        <v>93400</v>
      </c>
      <c r="P196" s="204">
        <v>62500</v>
      </c>
      <c r="Q196" s="204">
        <v>87300</v>
      </c>
      <c r="R196" s="204">
        <v>0</v>
      </c>
      <c r="S196" s="204">
        <v>0</v>
      </c>
      <c r="T196" s="204">
        <v>0</v>
      </c>
      <c r="U196" s="204">
        <v>0</v>
      </c>
      <c r="V196" s="204">
        <v>0</v>
      </c>
      <c r="W196" s="204">
        <v>0</v>
      </c>
      <c r="X196" s="204">
        <v>0</v>
      </c>
      <c r="Y196" s="204">
        <v>0</v>
      </c>
      <c r="Z196" s="203"/>
      <c r="AA196" s="205">
        <v>76992.160000000003</v>
      </c>
      <c r="AB196" s="205">
        <v>64421.3</v>
      </c>
      <c r="AC196" s="205">
        <v>86538</v>
      </c>
      <c r="AD196" s="205">
        <v>46281.929999999935</v>
      </c>
      <c r="AE196" s="205">
        <v>-75756.240000000005</v>
      </c>
      <c r="AF196" s="205">
        <v>0</v>
      </c>
      <c r="AG196" s="205">
        <v>0</v>
      </c>
      <c r="AH196" s="205">
        <v>0</v>
      </c>
      <c r="AI196" s="205">
        <v>0</v>
      </c>
      <c r="AJ196" s="205">
        <v>0</v>
      </c>
      <c r="AK196" s="205">
        <v>0</v>
      </c>
      <c r="AL196" s="203"/>
      <c r="AM196" s="207">
        <v>76893</v>
      </c>
      <c r="AN196" s="207">
        <v>81442</v>
      </c>
      <c r="AO196" s="207">
        <v>86047</v>
      </c>
      <c r="AP196" s="207">
        <v>35400</v>
      </c>
      <c r="AQ196" s="207">
        <v>37491</v>
      </c>
      <c r="AR196" s="207">
        <v>0</v>
      </c>
      <c r="AS196" s="207">
        <v>0</v>
      </c>
      <c r="AT196" s="207">
        <v>0</v>
      </c>
      <c r="AU196" s="207">
        <v>0</v>
      </c>
      <c r="AV196" s="207">
        <v>0</v>
      </c>
      <c r="AW196" s="207">
        <v>0</v>
      </c>
      <c r="AX196" s="203"/>
      <c r="AY196" s="203"/>
      <c r="AZ196" s="211"/>
    </row>
    <row r="197" spans="1:57" ht="19.5" customHeight="1" x14ac:dyDescent="0.25">
      <c r="A197" s="5">
        <v>4818</v>
      </c>
      <c r="B197" s="5" t="s">
        <v>332</v>
      </c>
      <c r="C197" s="30">
        <v>31853.08</v>
      </c>
      <c r="D197" s="30">
        <v>7078.5900000000256</v>
      </c>
      <c r="E197" s="30">
        <v>-12</v>
      </c>
      <c r="F197" s="30">
        <v>5915.6799999999903</v>
      </c>
      <c r="G197" s="30">
        <v>24838.720000000001</v>
      </c>
      <c r="H197" s="30">
        <v>-2158</v>
      </c>
      <c r="I197" s="30">
        <v>-19398</v>
      </c>
      <c r="J197" s="30">
        <v>13936</v>
      </c>
      <c r="K197" s="30">
        <v>34240</v>
      </c>
      <c r="L197" s="30">
        <v>26698.799999999937</v>
      </c>
      <c r="M197" s="30">
        <f>VLOOKUP($A197,'Appendix 1 Data'!$A:$R,5,FALSE)</f>
        <v>31357</v>
      </c>
      <c r="O197" s="31">
        <v>7500</v>
      </c>
      <c r="P197" s="31">
        <v>0</v>
      </c>
      <c r="Q197" s="31">
        <v>0</v>
      </c>
      <c r="R197" s="31">
        <v>3000</v>
      </c>
      <c r="S197" s="31">
        <v>0</v>
      </c>
      <c r="T197" s="31">
        <v>0</v>
      </c>
      <c r="U197" s="31">
        <v>0</v>
      </c>
      <c r="V197" s="31">
        <v>0</v>
      </c>
      <c r="W197" s="31">
        <v>26160</v>
      </c>
      <c r="X197" s="31">
        <v>3649</v>
      </c>
      <c r="Y197" s="245">
        <f>VLOOKUP($A197,'Appendix 1 Data'!$A:$R,11,FALSE)</f>
        <v>6474</v>
      </c>
      <c r="AA197" s="32">
        <v>24353.08</v>
      </c>
      <c r="AB197" s="32">
        <v>7078.5900000000256</v>
      </c>
      <c r="AC197" s="32">
        <v>-12</v>
      </c>
      <c r="AD197" s="32">
        <v>2915.6799999999903</v>
      </c>
      <c r="AE197" s="32">
        <v>24838.720000000001</v>
      </c>
      <c r="AF197" s="32">
        <v>-2158</v>
      </c>
      <c r="AG197" s="32">
        <v>-19398</v>
      </c>
      <c r="AH197" s="32">
        <v>13936</v>
      </c>
      <c r="AI197" s="32">
        <v>8080</v>
      </c>
      <c r="AJ197" s="32">
        <v>23049.799999999937</v>
      </c>
      <c r="AK197" s="32">
        <f>VLOOKUP($A197,'Appendix 1 Data'!$A:$R,12,FALSE)</f>
        <v>24883</v>
      </c>
      <c r="AM197" s="21">
        <v>25000</v>
      </c>
      <c r="AN197" s="21">
        <v>25000</v>
      </c>
      <c r="AO197" s="21">
        <v>17464</v>
      </c>
      <c r="AP197" s="21">
        <v>17847</v>
      </c>
      <c r="AQ197" s="21">
        <v>15939</v>
      </c>
      <c r="AR197" s="21">
        <v>24437</v>
      </c>
      <c r="AS197" s="21">
        <v>24593</v>
      </c>
      <c r="AT197" s="21">
        <v>24642</v>
      </c>
      <c r="AU197" s="21">
        <v>22668</v>
      </c>
      <c r="AV197" s="21">
        <v>26538</v>
      </c>
      <c r="AW197" s="21">
        <f>VLOOKUP($A197,'Appendix 1 Data'!$A:$R,15,FALSE)</f>
        <v>25132</v>
      </c>
      <c r="AZ197" s="33"/>
    </row>
    <row r="198" spans="1:57" ht="19.5" customHeight="1" x14ac:dyDescent="0.25">
      <c r="C198" s="30"/>
      <c r="AA198" s="32"/>
      <c r="AZ198" s="33"/>
      <c r="BA198" s="25"/>
    </row>
    <row r="199" spans="1:57" ht="19.5" customHeight="1" x14ac:dyDescent="0.25">
      <c r="A199" s="36"/>
      <c r="B199" s="36" t="s">
        <v>192</v>
      </c>
      <c r="C199" s="37">
        <f t="shared" ref="C199:J199" si="8">SUM(C153:C198)</f>
        <v>2530873.3199999998</v>
      </c>
      <c r="D199" s="37">
        <f t="shared" si="8"/>
        <v>2476763.6300000004</v>
      </c>
      <c r="E199" s="37">
        <f t="shared" si="8"/>
        <v>2808468</v>
      </c>
      <c r="F199" s="37">
        <f t="shared" si="8"/>
        <v>1271692.2499999998</v>
      </c>
      <c r="G199" s="37">
        <f t="shared" si="8"/>
        <v>1393588.4499999997</v>
      </c>
      <c r="H199" s="37">
        <f t="shared" si="8"/>
        <v>838390</v>
      </c>
      <c r="I199" s="37">
        <f t="shared" si="8"/>
        <v>1313113</v>
      </c>
      <c r="J199" s="37">
        <f t="shared" si="8"/>
        <v>2359125</v>
      </c>
      <c r="K199" s="37">
        <v>1828809</v>
      </c>
      <c r="L199" s="37">
        <f>SUM(L153:L198)</f>
        <v>975879.50999999058</v>
      </c>
      <c r="M199" s="37">
        <f>SUM(M153:M198)</f>
        <v>1216931</v>
      </c>
      <c r="N199" s="38"/>
      <c r="O199" s="39">
        <f t="shared" ref="O199:Y199" si="9">SUM(O153:O198)</f>
        <v>1680433</v>
      </c>
      <c r="P199" s="39">
        <f t="shared" si="9"/>
        <v>1383133</v>
      </c>
      <c r="Q199" s="39">
        <f t="shared" si="9"/>
        <v>1448247</v>
      </c>
      <c r="R199" s="39">
        <f t="shared" si="9"/>
        <v>856097</v>
      </c>
      <c r="S199" s="39">
        <f t="shared" si="9"/>
        <v>943665.08000000007</v>
      </c>
      <c r="T199" s="39">
        <f t="shared" si="9"/>
        <v>675291</v>
      </c>
      <c r="U199" s="39">
        <f t="shared" si="9"/>
        <v>872422</v>
      </c>
      <c r="V199" s="39">
        <f t="shared" si="9"/>
        <v>1137436</v>
      </c>
      <c r="W199" s="39">
        <f t="shared" si="9"/>
        <v>874012</v>
      </c>
      <c r="X199" s="39">
        <f t="shared" si="9"/>
        <v>491993.5</v>
      </c>
      <c r="Y199" s="39">
        <f t="shared" si="9"/>
        <v>621443</v>
      </c>
      <c r="Z199" s="38"/>
      <c r="AA199" s="40">
        <f t="shared" ref="AA199:AH199" si="10">SUM(AA153:AA198)</f>
        <v>850440.32</v>
      </c>
      <c r="AB199" s="40">
        <f t="shared" si="10"/>
        <v>1093630.6300000006</v>
      </c>
      <c r="AC199" s="40">
        <f t="shared" si="10"/>
        <v>1360221</v>
      </c>
      <c r="AD199" s="40">
        <f t="shared" si="10"/>
        <v>415595.24999999971</v>
      </c>
      <c r="AE199" s="40">
        <f t="shared" si="10"/>
        <v>449923.36999999988</v>
      </c>
      <c r="AF199" s="40">
        <f t="shared" si="10"/>
        <v>-18325</v>
      </c>
      <c r="AG199" s="40">
        <f t="shared" si="10"/>
        <v>522140</v>
      </c>
      <c r="AH199" s="40">
        <f t="shared" si="10"/>
        <v>691373</v>
      </c>
      <c r="AI199" s="40">
        <v>691373</v>
      </c>
      <c r="AJ199" s="40">
        <f>SUM(AJ153:AJ198)</f>
        <v>483886.00999999023</v>
      </c>
      <c r="AK199" s="40">
        <f>SUM(AK153:AK198)</f>
        <v>595488</v>
      </c>
      <c r="AM199" s="41">
        <f t="shared" ref="AM199:AT199" si="11">SUM(AM153:AM198)</f>
        <v>2014140</v>
      </c>
      <c r="AN199" s="41">
        <f t="shared" si="11"/>
        <v>2067605</v>
      </c>
      <c r="AO199" s="41">
        <f t="shared" si="11"/>
        <v>1980128</v>
      </c>
      <c r="AP199" s="41">
        <f t="shared" si="11"/>
        <v>1817387</v>
      </c>
      <c r="AQ199" s="41">
        <f t="shared" si="11"/>
        <v>1701772</v>
      </c>
      <c r="AR199" s="41">
        <f t="shared" si="11"/>
        <v>1905931</v>
      </c>
      <c r="AS199" s="41">
        <f t="shared" si="11"/>
        <v>1581970</v>
      </c>
      <c r="AT199" s="41">
        <f t="shared" si="11"/>
        <v>1533083</v>
      </c>
      <c r="AU199" s="41">
        <v>1533083</v>
      </c>
      <c r="AV199" s="41">
        <f>SUM(AV153:AV198)</f>
        <v>1328530</v>
      </c>
      <c r="AW199" s="41">
        <f>SUM(AW153:AW198)</f>
        <v>1232775</v>
      </c>
      <c r="AZ199" s="33"/>
      <c r="BA199" s="25"/>
    </row>
    <row r="200" spans="1:57" s="36" customFormat="1" ht="19.5" customHeight="1" x14ac:dyDescent="0.25">
      <c r="A200" s="5"/>
      <c r="B200" s="5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20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20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8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38"/>
      <c r="AY200" s="38"/>
      <c r="AZ200" s="33"/>
      <c r="BA200" s="25"/>
      <c r="BB200" s="5"/>
      <c r="BC200" s="5"/>
      <c r="BD200" s="5"/>
      <c r="BE200" s="35"/>
    </row>
    <row r="201" spans="1:57" ht="19.5" customHeight="1" x14ac:dyDescent="0.25">
      <c r="C201" s="30"/>
      <c r="AA201" s="32"/>
      <c r="AZ201" s="45"/>
      <c r="BA201" s="25"/>
    </row>
    <row r="202" spans="1:57" ht="19.5" customHeight="1" x14ac:dyDescent="0.25">
      <c r="A202" s="5">
        <v>4130</v>
      </c>
      <c r="B202" s="5" t="s">
        <v>333</v>
      </c>
      <c r="C202" s="30">
        <v>78208.61</v>
      </c>
      <c r="D202" s="30">
        <v>272452.33</v>
      </c>
      <c r="E202" s="30">
        <v>356791</v>
      </c>
      <c r="F202" s="30">
        <v>195656</v>
      </c>
      <c r="G202" s="30">
        <v>108237.55</v>
      </c>
      <c r="H202" s="30">
        <v>205455</v>
      </c>
      <c r="I202" s="30">
        <v>332233</v>
      </c>
      <c r="J202" s="30">
        <v>285480</v>
      </c>
      <c r="K202" s="30">
        <v>167821</v>
      </c>
      <c r="L202" s="30">
        <v>-141666.42000000188</v>
      </c>
      <c r="M202" s="30">
        <f>VLOOKUP($A202,'Appendix 1 Data'!$A:$R,5,FALSE)</f>
        <v>-321057</v>
      </c>
      <c r="O202" s="31">
        <v>86966</v>
      </c>
      <c r="P202" s="31">
        <v>215584</v>
      </c>
      <c r="Q202" s="31">
        <v>131500</v>
      </c>
      <c r="R202" s="31">
        <v>156900</v>
      </c>
      <c r="S202" s="31">
        <v>90245</v>
      </c>
      <c r="T202" s="31">
        <v>156682</v>
      </c>
      <c r="U202" s="31">
        <v>241943</v>
      </c>
      <c r="V202" s="31">
        <v>209283</v>
      </c>
      <c r="W202" s="31">
        <v>146800</v>
      </c>
      <c r="X202" s="31">
        <v>21366</v>
      </c>
      <c r="Y202" s="245">
        <f>VLOOKUP($A202,'Appendix 1 Data'!$A:$R,11,FALSE)</f>
        <v>0</v>
      </c>
      <c r="AA202" s="32">
        <v>-8757.39</v>
      </c>
      <c r="AB202" s="32">
        <v>56868.330000000016</v>
      </c>
      <c r="AC202" s="32">
        <v>225291</v>
      </c>
      <c r="AD202" s="32">
        <v>38756</v>
      </c>
      <c r="AE202" s="32">
        <v>17992.550000000003</v>
      </c>
      <c r="AF202" s="32">
        <v>48773</v>
      </c>
      <c r="AG202" s="32">
        <v>90290</v>
      </c>
      <c r="AH202" s="32">
        <v>76197</v>
      </c>
      <c r="AI202" s="32">
        <v>21021</v>
      </c>
      <c r="AJ202" s="32">
        <v>-163032.42000000188</v>
      </c>
      <c r="AK202" s="32">
        <f>VLOOKUP($A202,'Appendix 1 Data'!$A:$R,12,FALSE)</f>
        <v>-321057</v>
      </c>
      <c r="AM202" s="21">
        <v>142361</v>
      </c>
      <c r="AN202" s="21">
        <v>171240</v>
      </c>
      <c r="AO202" s="21">
        <v>180926</v>
      </c>
      <c r="AP202" s="21">
        <v>191160</v>
      </c>
      <c r="AQ202" s="21">
        <v>190680</v>
      </c>
      <c r="AR202" s="21">
        <v>212712</v>
      </c>
      <c r="AS202" s="21">
        <v>195386</v>
      </c>
      <c r="AT202" s="21">
        <v>194061</v>
      </c>
      <c r="AU202" s="21">
        <v>171358</v>
      </c>
      <c r="AV202" s="21">
        <v>159322</v>
      </c>
      <c r="AW202" s="21">
        <f>VLOOKUP($A202,'Appendix 1 Data'!$A:$R,15,FALSE)</f>
        <v>145961</v>
      </c>
      <c r="BA202" s="25"/>
    </row>
    <row r="203" spans="1:57" ht="19.5" customHeight="1" x14ac:dyDescent="0.25">
      <c r="A203" s="5">
        <v>4369</v>
      </c>
      <c r="B203" s="5" t="s">
        <v>334</v>
      </c>
      <c r="C203" s="30">
        <v>239203.6</v>
      </c>
      <c r="D203" s="30">
        <v>81906.509999999776</v>
      </c>
      <c r="E203" s="30">
        <v>242208</v>
      </c>
      <c r="F203" s="30">
        <v>221129.99</v>
      </c>
      <c r="G203" s="30">
        <v>187463.24</v>
      </c>
      <c r="H203" s="30">
        <v>56974</v>
      </c>
      <c r="I203" s="30">
        <v>32229</v>
      </c>
      <c r="J203" s="30">
        <v>-100017</v>
      </c>
      <c r="K203" s="30">
        <v>58236</v>
      </c>
      <c r="L203" s="30">
        <v>175615.02999999854</v>
      </c>
      <c r="M203" s="30">
        <f>VLOOKUP($A203,'Appendix 1 Data'!$A:$R,5,FALSE)</f>
        <v>194571</v>
      </c>
      <c r="O203" s="31">
        <v>100000</v>
      </c>
      <c r="P203" s="31">
        <v>110100</v>
      </c>
      <c r="Q203" s="31">
        <v>123350</v>
      </c>
      <c r="R203" s="31">
        <v>129577</v>
      </c>
      <c r="S203" s="31">
        <v>8179</v>
      </c>
      <c r="T203" s="31">
        <v>79473</v>
      </c>
      <c r="U203" s="31">
        <v>30663</v>
      </c>
      <c r="V203" s="31">
        <v>20789</v>
      </c>
      <c r="W203" s="31">
        <v>61688</v>
      </c>
      <c r="X203" s="31">
        <v>110178</v>
      </c>
      <c r="Y203" s="245">
        <f>VLOOKUP($A203,'Appendix 1 Data'!$A:$R,11,FALSE)</f>
        <v>60964</v>
      </c>
      <c r="AA203" s="32">
        <v>139203.6</v>
      </c>
      <c r="AB203" s="32">
        <v>-28193.490000000224</v>
      </c>
      <c r="AC203" s="32">
        <v>118858</v>
      </c>
      <c r="AD203" s="32">
        <v>91552.989999999991</v>
      </c>
      <c r="AE203" s="32">
        <v>179284.24</v>
      </c>
      <c r="AF203" s="32">
        <v>-22499</v>
      </c>
      <c r="AG203" s="32">
        <v>1566</v>
      </c>
      <c r="AH203" s="32">
        <v>-120806</v>
      </c>
      <c r="AI203" s="32">
        <v>-3452</v>
      </c>
      <c r="AJ203" s="32">
        <v>65437.029999998544</v>
      </c>
      <c r="AK203" s="32">
        <f>VLOOKUP($A203,'Appendix 1 Data'!$A:$R,12,FALSE)</f>
        <v>133607</v>
      </c>
      <c r="AM203" s="21">
        <v>172186</v>
      </c>
      <c r="AN203" s="21">
        <v>186380</v>
      </c>
      <c r="AO203" s="21">
        <v>189024</v>
      </c>
      <c r="AP203" s="21">
        <v>191862</v>
      </c>
      <c r="AQ203" s="21">
        <v>185025</v>
      </c>
      <c r="AR203" s="21">
        <v>200543</v>
      </c>
      <c r="AS203" s="21">
        <v>199429</v>
      </c>
      <c r="AT203" s="21">
        <v>201209</v>
      </c>
      <c r="AU203" s="21">
        <v>201689</v>
      </c>
      <c r="AV203" s="21">
        <v>188587</v>
      </c>
      <c r="AW203" s="21">
        <f>VLOOKUP($A203,'Appendix 1 Data'!$A:$R,15,FALSE)</f>
        <v>180065</v>
      </c>
      <c r="AZ203" s="34"/>
      <c r="BA203" s="25"/>
    </row>
    <row r="204" spans="1:57" ht="19.5" customHeight="1" x14ac:dyDescent="0.25">
      <c r="A204" s="5">
        <v>4415</v>
      </c>
      <c r="B204" s="5" t="s">
        <v>335</v>
      </c>
      <c r="C204" s="30">
        <v>436903.53</v>
      </c>
      <c r="D204" s="30">
        <v>351506.49</v>
      </c>
      <c r="E204" s="30">
        <v>309241</v>
      </c>
      <c r="F204" s="30">
        <v>316286.89</v>
      </c>
      <c r="G204" s="30">
        <v>403196.48</v>
      </c>
      <c r="H204" s="30">
        <v>76221</v>
      </c>
      <c r="I204" s="30">
        <v>750939</v>
      </c>
      <c r="J204" s="30">
        <v>641660</v>
      </c>
      <c r="K204" s="30">
        <v>591544</v>
      </c>
      <c r="L204" s="30">
        <v>226434.75000000349</v>
      </c>
      <c r="M204" s="30">
        <f>VLOOKUP($A204,'Appendix 1 Data'!$A:$R,5,FALSE)</f>
        <v>653810</v>
      </c>
      <c r="O204" s="31">
        <v>407162</v>
      </c>
      <c r="P204" s="31">
        <v>364398</v>
      </c>
      <c r="Q204" s="31">
        <v>151000</v>
      </c>
      <c r="R204" s="31">
        <v>144235</v>
      </c>
      <c r="S204" s="31">
        <v>258957</v>
      </c>
      <c r="T204" s="31">
        <v>165572</v>
      </c>
      <c r="U204" s="31">
        <v>581493</v>
      </c>
      <c r="V204" s="31">
        <v>475937</v>
      </c>
      <c r="W204" s="31">
        <v>437746</v>
      </c>
      <c r="X204" s="31">
        <v>216951</v>
      </c>
      <c r="Y204" s="245">
        <f>VLOOKUP($A204,'Appendix 1 Data'!$A:$R,11,FALSE)</f>
        <v>591745</v>
      </c>
      <c r="AA204" s="32">
        <v>29741.530000000028</v>
      </c>
      <c r="AB204" s="32">
        <v>-12891.510000000009</v>
      </c>
      <c r="AC204" s="32">
        <v>158241</v>
      </c>
      <c r="AD204" s="32">
        <v>172051.89</v>
      </c>
      <c r="AE204" s="32">
        <v>144239.47999999998</v>
      </c>
      <c r="AF204" s="32">
        <v>-89351</v>
      </c>
      <c r="AG204" s="32">
        <v>169446</v>
      </c>
      <c r="AH204" s="32">
        <v>165723</v>
      </c>
      <c r="AI204" s="32">
        <v>153798</v>
      </c>
      <c r="AJ204" s="32">
        <v>9483.7500000034925</v>
      </c>
      <c r="AK204" s="32">
        <f>VLOOKUP($A204,'Appendix 1 Data'!$A:$R,12,FALSE)</f>
        <v>62065</v>
      </c>
      <c r="AM204" s="21">
        <v>164784</v>
      </c>
      <c r="AN204" s="21">
        <v>192549</v>
      </c>
      <c r="AO204" s="21">
        <v>202015</v>
      </c>
      <c r="AP204" s="21">
        <v>213934</v>
      </c>
      <c r="AQ204" s="21">
        <v>220970</v>
      </c>
      <c r="AR204" s="21">
        <v>264464</v>
      </c>
      <c r="AS204" s="21">
        <v>250675</v>
      </c>
      <c r="AT204" s="21">
        <v>249420</v>
      </c>
      <c r="AU204" s="21">
        <v>225044</v>
      </c>
      <c r="AV204" s="21">
        <v>289089</v>
      </c>
      <c r="AW204" s="21">
        <f>VLOOKUP($A204,'Appendix 1 Data'!$A:$R,15,FALSE)</f>
        <v>300159</v>
      </c>
      <c r="AZ204" s="33"/>
      <c r="BA204" s="25"/>
    </row>
    <row r="205" spans="1:57" ht="19.5" customHeight="1" x14ac:dyDescent="0.25">
      <c r="A205" s="5">
        <v>4417</v>
      </c>
      <c r="B205" s="5" t="s">
        <v>336</v>
      </c>
      <c r="C205" s="30">
        <v>32114.46</v>
      </c>
      <c r="D205" s="30">
        <v>-53020.21</v>
      </c>
      <c r="E205" s="30">
        <v>61410</v>
      </c>
      <c r="F205" s="30">
        <v>22828.219999999739</v>
      </c>
      <c r="G205" s="30">
        <v>-152154.5</v>
      </c>
      <c r="H205" s="30">
        <v>-198284</v>
      </c>
      <c r="I205" s="30">
        <v>-135306</v>
      </c>
      <c r="J205" s="30">
        <v>-158963</v>
      </c>
      <c r="K205" s="30">
        <v>40414</v>
      </c>
      <c r="L205" s="30">
        <v>-113203.76999999996</v>
      </c>
      <c r="M205" s="30">
        <f>VLOOKUP($A205,'Appendix 1 Data'!$A:$R,5,FALSE)</f>
        <v>-94287</v>
      </c>
      <c r="O205" s="31">
        <v>11120</v>
      </c>
      <c r="P205" s="31">
        <v>41100</v>
      </c>
      <c r="Q205" s="31">
        <v>7000</v>
      </c>
      <c r="R205" s="31">
        <v>20600</v>
      </c>
      <c r="S205" s="31">
        <v>0</v>
      </c>
      <c r="T205" s="31">
        <v>0</v>
      </c>
      <c r="U205" s="31">
        <v>5953</v>
      </c>
      <c r="V205" s="31">
        <v>-12400</v>
      </c>
      <c r="W205" s="31">
        <v>26223</v>
      </c>
      <c r="X205" s="31">
        <v>45117</v>
      </c>
      <c r="Y205" s="245">
        <f>VLOOKUP($A205,'Appendix 1 Data'!$A:$R,11,FALSE)</f>
        <v>48896</v>
      </c>
      <c r="AA205" s="32">
        <v>20994.46</v>
      </c>
      <c r="AB205" s="32">
        <v>-94120.209999999992</v>
      </c>
      <c r="AC205" s="32">
        <v>54410</v>
      </c>
      <c r="AD205" s="32">
        <v>2228.2199999997392</v>
      </c>
      <c r="AE205" s="32">
        <v>-152154.5</v>
      </c>
      <c r="AF205" s="32">
        <v>-198284</v>
      </c>
      <c r="AG205" s="32">
        <v>-141259</v>
      </c>
      <c r="AH205" s="32">
        <v>-146563</v>
      </c>
      <c r="AI205" s="32">
        <v>14191</v>
      </c>
      <c r="AJ205" s="32">
        <v>-158320.76999999996</v>
      </c>
      <c r="AK205" s="32">
        <f>VLOOKUP($A205,'Appendix 1 Data'!$A:$R,12,FALSE)</f>
        <v>-143183</v>
      </c>
      <c r="AM205" s="21">
        <v>247379</v>
      </c>
      <c r="AN205" s="21">
        <v>270234</v>
      </c>
      <c r="AO205" s="21">
        <v>272379</v>
      </c>
      <c r="AP205" s="21">
        <v>282024</v>
      </c>
      <c r="AQ205" s="21">
        <v>273496</v>
      </c>
      <c r="AR205" s="21">
        <v>295453</v>
      </c>
      <c r="AS205" s="21">
        <v>294007</v>
      </c>
      <c r="AT205" s="21">
        <v>296377</v>
      </c>
      <c r="AU205" s="21">
        <v>279691</v>
      </c>
      <c r="AV205" s="21">
        <v>295638</v>
      </c>
      <c r="AW205" s="21">
        <f>VLOOKUP($A205,'Appendix 1 Data'!$A:$R,15,FALSE)</f>
        <v>301162</v>
      </c>
      <c r="BA205" s="143"/>
    </row>
    <row r="206" spans="1:57" s="201" customFormat="1" ht="19.5" customHeight="1" x14ac:dyDescent="0.25">
      <c r="A206" s="201">
        <v>4424</v>
      </c>
      <c r="B206" s="201" t="s">
        <v>427</v>
      </c>
      <c r="C206" s="202">
        <v>207317.58</v>
      </c>
      <c r="D206" s="202">
        <v>85847.759999999776</v>
      </c>
      <c r="E206" s="202">
        <v>252880</v>
      </c>
      <c r="F206" s="202">
        <v>90610.700000000186</v>
      </c>
      <c r="G206" s="202">
        <v>168706.63</v>
      </c>
      <c r="H206" s="202">
        <v>219665</v>
      </c>
      <c r="I206" s="217">
        <v>255505</v>
      </c>
      <c r="J206" s="202">
        <v>0</v>
      </c>
      <c r="K206" s="202">
        <v>0</v>
      </c>
      <c r="L206" s="202">
        <v>0</v>
      </c>
      <c r="M206" s="202">
        <v>0</v>
      </c>
      <c r="N206" s="203"/>
      <c r="O206" s="204">
        <v>75900</v>
      </c>
      <c r="P206" s="204">
        <v>0</v>
      </c>
      <c r="Q206" s="204">
        <v>252880</v>
      </c>
      <c r="R206" s="204">
        <v>90611</v>
      </c>
      <c r="S206" s="204">
        <v>0</v>
      </c>
      <c r="T206" s="204">
        <v>0</v>
      </c>
      <c r="U206" s="204">
        <v>0</v>
      </c>
      <c r="V206" s="204">
        <v>0</v>
      </c>
      <c r="W206" s="204">
        <v>0</v>
      </c>
      <c r="X206" s="204">
        <v>0</v>
      </c>
      <c r="Y206" s="204">
        <v>0</v>
      </c>
      <c r="Z206" s="203"/>
      <c r="AA206" s="205">
        <v>131417.57999999999</v>
      </c>
      <c r="AB206" s="205">
        <v>85847.759999999776</v>
      </c>
      <c r="AC206" s="205">
        <v>0</v>
      </c>
      <c r="AD206" s="205">
        <v>-0.29999999981373549</v>
      </c>
      <c r="AE206" s="205">
        <v>168706.63</v>
      </c>
      <c r="AF206" s="205">
        <v>219665</v>
      </c>
      <c r="AG206" s="205">
        <v>0</v>
      </c>
      <c r="AH206" s="205">
        <v>0</v>
      </c>
      <c r="AI206" s="205">
        <v>0</v>
      </c>
      <c r="AJ206" s="205">
        <v>0</v>
      </c>
      <c r="AK206" s="205">
        <v>0</v>
      </c>
      <c r="AL206" s="203"/>
      <c r="AM206" s="207">
        <v>263665</v>
      </c>
      <c r="AN206" s="207">
        <v>307149</v>
      </c>
      <c r="AO206" s="207">
        <v>356195</v>
      </c>
      <c r="AP206" s="207">
        <v>418166</v>
      </c>
      <c r="AQ206" s="207">
        <v>411979</v>
      </c>
      <c r="AR206" s="207">
        <v>461328</v>
      </c>
      <c r="AS206" s="207">
        <v>0</v>
      </c>
      <c r="AT206" s="207">
        <v>0</v>
      </c>
      <c r="AU206" s="207">
        <v>0</v>
      </c>
      <c r="AV206" s="207">
        <v>0</v>
      </c>
      <c r="AW206" s="207">
        <v>0</v>
      </c>
      <c r="AX206" s="203"/>
      <c r="AY206" s="203"/>
      <c r="AZ206" s="211"/>
    </row>
    <row r="207" spans="1:57" ht="19.5" customHeight="1" x14ac:dyDescent="0.25">
      <c r="A207" s="5">
        <v>4426</v>
      </c>
      <c r="B207" s="5" t="s">
        <v>337</v>
      </c>
      <c r="C207" s="30">
        <v>459176.96000000002</v>
      </c>
      <c r="D207" s="30">
        <v>118508.59</v>
      </c>
      <c r="E207" s="30">
        <v>124486</v>
      </c>
      <c r="F207" s="30">
        <v>110718.24</v>
      </c>
      <c r="G207" s="30">
        <v>136843.79999999999</v>
      </c>
      <c r="H207" s="30">
        <v>65673</v>
      </c>
      <c r="I207" s="30">
        <v>74470</v>
      </c>
      <c r="J207" s="30">
        <v>84064</v>
      </c>
      <c r="K207" s="30">
        <v>156174</v>
      </c>
      <c r="L207" s="30">
        <v>140004.71000000328</v>
      </c>
      <c r="M207" s="30">
        <f>VLOOKUP($A207,'Appendix 1 Data'!$A:$R,5,FALSE)</f>
        <v>318515</v>
      </c>
      <c r="O207" s="31">
        <v>383543</v>
      </c>
      <c r="P207" s="31">
        <v>41800</v>
      </c>
      <c r="Q207" s="31">
        <v>37299</v>
      </c>
      <c r="R207" s="31">
        <v>38000</v>
      </c>
      <c r="S207" s="31">
        <v>76839</v>
      </c>
      <c r="T207" s="31">
        <v>65673</v>
      </c>
      <c r="U207" s="31">
        <v>24700</v>
      </c>
      <c r="V207" s="31">
        <v>0</v>
      </c>
      <c r="W207" s="31">
        <v>0</v>
      </c>
      <c r="X207" s="31">
        <v>26241</v>
      </c>
      <c r="Y207" s="245">
        <f>VLOOKUP($A207,'Appendix 1 Data'!$A:$R,11,FALSE)</f>
        <v>59115</v>
      </c>
      <c r="AA207" s="32">
        <v>75633.960000000021</v>
      </c>
      <c r="AB207" s="32">
        <v>76708.59</v>
      </c>
      <c r="AC207" s="32">
        <v>87187</v>
      </c>
      <c r="AD207" s="32">
        <v>72718.240000000005</v>
      </c>
      <c r="AE207" s="32">
        <v>60004.799999999988</v>
      </c>
      <c r="AF207" s="32">
        <v>0</v>
      </c>
      <c r="AG207" s="32">
        <v>49770</v>
      </c>
      <c r="AH207" s="32">
        <v>84064</v>
      </c>
      <c r="AI207" s="32">
        <v>156174</v>
      </c>
      <c r="AJ207" s="32">
        <v>113763.71000000328</v>
      </c>
      <c r="AK207" s="32">
        <f>VLOOKUP($A207,'Appendix 1 Data'!$A:$R,12,FALSE)</f>
        <v>259400</v>
      </c>
      <c r="AM207" s="21">
        <v>202038</v>
      </c>
      <c r="AN207" s="21">
        <v>213615</v>
      </c>
      <c r="AO207" s="21">
        <v>218966</v>
      </c>
      <c r="AP207" s="21">
        <v>224678</v>
      </c>
      <c r="AQ207" s="21">
        <v>224052</v>
      </c>
      <c r="AR207" s="21">
        <v>251600</v>
      </c>
      <c r="AS207" s="21">
        <v>250366</v>
      </c>
      <c r="AT207" s="21">
        <v>249920</v>
      </c>
      <c r="AU207" s="21">
        <v>245089</v>
      </c>
      <c r="AV207" s="21">
        <v>259748</v>
      </c>
      <c r="AW207" s="21">
        <f>VLOOKUP($A207,'Appendix 1 Data'!$A:$R,15,FALSE)</f>
        <v>259667</v>
      </c>
      <c r="AZ207" s="34"/>
      <c r="BA207" s="35"/>
      <c r="BB207" s="35"/>
      <c r="BC207" s="35"/>
      <c r="BD207" s="35"/>
    </row>
    <row r="208" spans="1:57" s="201" customFormat="1" ht="19.5" customHeight="1" x14ac:dyDescent="0.25">
      <c r="A208" s="201">
        <v>4433</v>
      </c>
      <c r="B208" s="201" t="s">
        <v>428</v>
      </c>
      <c r="C208" s="202">
        <v>264949.67</v>
      </c>
      <c r="D208" s="202">
        <v>135581.01999999999</v>
      </c>
      <c r="E208" s="202">
        <v>132070</v>
      </c>
      <c r="F208" s="202">
        <v>-180857.07</v>
      </c>
      <c r="G208" s="217">
        <v>-191009.34</v>
      </c>
      <c r="H208" s="202">
        <v>0</v>
      </c>
      <c r="I208" s="202">
        <v>0</v>
      </c>
      <c r="J208" s="202">
        <v>0</v>
      </c>
      <c r="K208" s="202">
        <v>0</v>
      </c>
      <c r="L208" s="202">
        <v>0</v>
      </c>
      <c r="M208" s="202">
        <v>0</v>
      </c>
      <c r="N208" s="203"/>
      <c r="O208" s="204">
        <v>156500</v>
      </c>
      <c r="P208" s="204">
        <v>35333</v>
      </c>
      <c r="Q208" s="204">
        <v>0</v>
      </c>
      <c r="R208" s="204">
        <v>5215</v>
      </c>
      <c r="S208" s="204">
        <v>0</v>
      </c>
      <c r="T208" s="204">
        <v>0</v>
      </c>
      <c r="U208" s="204">
        <v>0</v>
      </c>
      <c r="V208" s="204">
        <v>0</v>
      </c>
      <c r="W208" s="204">
        <v>0</v>
      </c>
      <c r="X208" s="204">
        <v>0</v>
      </c>
      <c r="Y208" s="204">
        <v>0</v>
      </c>
      <c r="Z208" s="203"/>
      <c r="AA208" s="205">
        <v>108449.66999999998</v>
      </c>
      <c r="AB208" s="205">
        <v>100248.01999999999</v>
      </c>
      <c r="AC208" s="205">
        <v>132070</v>
      </c>
      <c r="AD208" s="205">
        <v>-186072.07</v>
      </c>
      <c r="AE208" s="205">
        <v>-191009.34</v>
      </c>
      <c r="AF208" s="205">
        <v>0</v>
      </c>
      <c r="AG208" s="205">
        <v>0</v>
      </c>
      <c r="AH208" s="205">
        <v>0</v>
      </c>
      <c r="AI208" s="205">
        <v>0</v>
      </c>
      <c r="AJ208" s="205">
        <v>0</v>
      </c>
      <c r="AK208" s="205">
        <v>0</v>
      </c>
      <c r="AL208" s="203"/>
      <c r="AM208" s="207">
        <v>176353</v>
      </c>
      <c r="AN208" s="207">
        <v>180315</v>
      </c>
      <c r="AO208" s="207">
        <v>169431</v>
      </c>
      <c r="AP208" s="207">
        <v>68129</v>
      </c>
      <c r="AQ208" s="207">
        <v>152635</v>
      </c>
      <c r="AR208" s="207">
        <v>0</v>
      </c>
      <c r="AS208" s="207">
        <v>0</v>
      </c>
      <c r="AT208" s="207">
        <v>0</v>
      </c>
      <c r="AU208" s="207">
        <v>0</v>
      </c>
      <c r="AV208" s="207">
        <v>0</v>
      </c>
      <c r="AW208" s="207">
        <v>0</v>
      </c>
      <c r="AX208" s="203"/>
      <c r="AY208" s="203"/>
      <c r="AZ208" s="209"/>
    </row>
    <row r="209" spans="1:57" ht="19.5" customHeight="1" x14ac:dyDescent="0.25">
      <c r="A209" s="5">
        <v>4434</v>
      </c>
      <c r="B209" s="5" t="s">
        <v>338</v>
      </c>
      <c r="C209" s="30">
        <v>204619.38</v>
      </c>
      <c r="D209" s="30">
        <v>145260.26</v>
      </c>
      <c r="E209" s="30">
        <v>184667</v>
      </c>
      <c r="F209" s="30">
        <v>-30769.910000000149</v>
      </c>
      <c r="G209" s="30">
        <v>-82905.039999999994</v>
      </c>
      <c r="H209" s="30">
        <v>-85323</v>
      </c>
      <c r="I209" s="30">
        <v>-101045</v>
      </c>
      <c r="J209" s="30">
        <v>64873</v>
      </c>
      <c r="K209" s="30">
        <v>281526</v>
      </c>
      <c r="L209" s="30">
        <v>296342.5500000001</v>
      </c>
      <c r="M209" s="30">
        <f>VLOOKUP($A209,'Appendix 1 Data'!$A:$R,5,FALSE)</f>
        <v>-52156</v>
      </c>
      <c r="O209" s="31">
        <v>166326</v>
      </c>
      <c r="P209" s="31">
        <v>124646</v>
      </c>
      <c r="Q209" s="31">
        <v>160900</v>
      </c>
      <c r="R209" s="31">
        <v>68987</v>
      </c>
      <c r="S209" s="31">
        <v>115092</v>
      </c>
      <c r="T209" s="31">
        <v>83764</v>
      </c>
      <c r="U209" s="31">
        <v>45700</v>
      </c>
      <c r="V209" s="31">
        <v>1900</v>
      </c>
      <c r="W209" s="31">
        <v>130551</v>
      </c>
      <c r="X209" s="31">
        <v>132206</v>
      </c>
      <c r="Y209" s="245">
        <f>VLOOKUP($A209,'Appendix 1 Data'!$A:$R,11,FALSE)</f>
        <v>0</v>
      </c>
      <c r="AA209" s="32">
        <v>38293.380000000005</v>
      </c>
      <c r="AB209" s="32">
        <v>20614.260000000009</v>
      </c>
      <c r="AC209" s="32">
        <v>23767</v>
      </c>
      <c r="AD209" s="32">
        <v>-99756.910000000149</v>
      </c>
      <c r="AE209" s="32">
        <v>-197997.03999999998</v>
      </c>
      <c r="AF209" s="32">
        <v>-169087</v>
      </c>
      <c r="AG209" s="32">
        <v>-146745</v>
      </c>
      <c r="AH209" s="32">
        <v>62973</v>
      </c>
      <c r="AI209" s="32">
        <v>150975</v>
      </c>
      <c r="AJ209" s="32">
        <v>164136.5500000001</v>
      </c>
      <c r="AK209" s="32">
        <f>VLOOKUP($A209,'Appendix 1 Data'!$A:$R,12,FALSE)</f>
        <v>-52156</v>
      </c>
      <c r="AM209" s="21">
        <v>145630</v>
      </c>
      <c r="AN209" s="21">
        <v>168544</v>
      </c>
      <c r="AO209" s="21">
        <v>171645</v>
      </c>
      <c r="AP209" s="21">
        <v>173000</v>
      </c>
      <c r="AQ209" s="21">
        <v>164352</v>
      </c>
      <c r="AR209" s="21">
        <v>195306</v>
      </c>
      <c r="AS209" s="21">
        <v>198733</v>
      </c>
      <c r="AT209" s="21">
        <v>210524</v>
      </c>
      <c r="AU209" s="21">
        <v>199332</v>
      </c>
      <c r="AV209" s="21">
        <v>209834</v>
      </c>
      <c r="AW209" s="21">
        <f>VLOOKUP($A209,'Appendix 1 Data'!$A:$R,15,FALSE)</f>
        <v>186609</v>
      </c>
      <c r="AZ209" s="33"/>
      <c r="BA209" s="25"/>
    </row>
    <row r="210" spans="1:57" s="201" customFormat="1" ht="19.5" customHeight="1" x14ac:dyDescent="0.25">
      <c r="A210" s="201">
        <v>4437</v>
      </c>
      <c r="B210" s="201" t="s">
        <v>429</v>
      </c>
      <c r="C210" s="202">
        <v>140482.9</v>
      </c>
      <c r="D210" s="202">
        <v>265951.2</v>
      </c>
      <c r="E210" s="202">
        <v>262091</v>
      </c>
      <c r="F210" s="202">
        <v>112206.94</v>
      </c>
      <c r="G210" s="202">
        <v>94776.51</v>
      </c>
      <c r="H210" s="202">
        <v>115533</v>
      </c>
      <c r="I210" s="217">
        <v>170933</v>
      </c>
      <c r="J210" s="202">
        <v>0</v>
      </c>
      <c r="K210" s="202">
        <v>0</v>
      </c>
      <c r="L210" s="202">
        <v>0</v>
      </c>
      <c r="M210" s="202">
        <v>0</v>
      </c>
      <c r="N210" s="203"/>
      <c r="O210" s="204">
        <v>42600</v>
      </c>
      <c r="P210" s="204">
        <v>112900</v>
      </c>
      <c r="Q210" s="204">
        <v>118555</v>
      </c>
      <c r="R210" s="204">
        <v>26300</v>
      </c>
      <c r="S210" s="204">
        <v>0</v>
      </c>
      <c r="T210" s="204">
        <v>73800</v>
      </c>
      <c r="U210" s="204">
        <v>0</v>
      </c>
      <c r="V210" s="204">
        <v>0</v>
      </c>
      <c r="W210" s="204">
        <v>0</v>
      </c>
      <c r="X210" s="204">
        <v>0</v>
      </c>
      <c r="Y210" s="204">
        <v>0</v>
      </c>
      <c r="Z210" s="203"/>
      <c r="AA210" s="205">
        <v>97882.9</v>
      </c>
      <c r="AB210" s="205">
        <v>153051.20000000001</v>
      </c>
      <c r="AC210" s="205">
        <v>143536</v>
      </c>
      <c r="AD210" s="205">
        <v>85906.94</v>
      </c>
      <c r="AE210" s="205">
        <v>94776.51</v>
      </c>
      <c r="AF210" s="205">
        <v>41733</v>
      </c>
      <c r="AG210" s="205">
        <v>0</v>
      </c>
      <c r="AH210" s="205">
        <v>0</v>
      </c>
      <c r="AI210" s="205">
        <v>0</v>
      </c>
      <c r="AJ210" s="205">
        <v>0</v>
      </c>
      <c r="AK210" s="205">
        <v>0</v>
      </c>
      <c r="AL210" s="203"/>
      <c r="AM210" s="207">
        <v>137488</v>
      </c>
      <c r="AN210" s="207">
        <v>154982</v>
      </c>
      <c r="AO210" s="207">
        <v>160298</v>
      </c>
      <c r="AP210" s="207">
        <v>174935</v>
      </c>
      <c r="AQ210" s="207">
        <v>183436</v>
      </c>
      <c r="AR210" s="207">
        <v>217068</v>
      </c>
      <c r="AS210" s="207">
        <v>0</v>
      </c>
      <c r="AT210" s="207">
        <v>0</v>
      </c>
      <c r="AU210" s="207">
        <v>0</v>
      </c>
      <c r="AV210" s="207">
        <v>0</v>
      </c>
      <c r="AW210" s="207">
        <v>0</v>
      </c>
      <c r="AX210" s="203"/>
      <c r="AY210" s="203"/>
      <c r="AZ210" s="209"/>
      <c r="BA210" s="213"/>
    </row>
    <row r="211" spans="1:57" ht="19.5" customHeight="1" x14ac:dyDescent="0.25">
      <c r="A211" s="5">
        <v>4438</v>
      </c>
      <c r="B211" s="5" t="s">
        <v>339</v>
      </c>
      <c r="C211" s="30">
        <v>71351.320000000007</v>
      </c>
      <c r="D211" s="30">
        <v>58930.589999999851</v>
      </c>
      <c r="E211" s="30">
        <v>-32857</v>
      </c>
      <c r="F211" s="30">
        <v>-68622.799999999814</v>
      </c>
      <c r="G211" s="30">
        <v>-37292.6</v>
      </c>
      <c r="H211" s="30">
        <v>9794</v>
      </c>
      <c r="I211" s="30">
        <v>8510</v>
      </c>
      <c r="J211" s="30">
        <v>20602</v>
      </c>
      <c r="K211" s="30">
        <v>98893</v>
      </c>
      <c r="L211" s="30">
        <v>24785.150000001115</v>
      </c>
      <c r="M211" s="30">
        <f>VLOOKUP($A211,'Appendix 1 Data'!$A:$R,5,FALSE)</f>
        <v>-123379</v>
      </c>
      <c r="O211" s="31">
        <v>0</v>
      </c>
      <c r="P211" s="31">
        <v>58100</v>
      </c>
      <c r="Q211" s="31">
        <v>0</v>
      </c>
      <c r="R211" s="31">
        <v>0</v>
      </c>
      <c r="S211" s="31">
        <v>140800</v>
      </c>
      <c r="T211" s="31">
        <v>104223</v>
      </c>
      <c r="U211" s="31">
        <v>109819</v>
      </c>
      <c r="V211" s="31">
        <v>76373</v>
      </c>
      <c r="W211" s="31">
        <v>77902</v>
      </c>
      <c r="X211" s="31">
        <v>109878</v>
      </c>
      <c r="Y211" s="245">
        <f>VLOOKUP($A211,'Appendix 1 Data'!$A:$R,11,FALSE)</f>
        <v>87689</v>
      </c>
      <c r="AA211" s="32">
        <v>71351.320000000007</v>
      </c>
      <c r="AB211" s="32">
        <v>830.58999999985099</v>
      </c>
      <c r="AC211" s="32">
        <v>-32857</v>
      </c>
      <c r="AD211" s="32">
        <v>-68622.799999999814</v>
      </c>
      <c r="AE211" s="32">
        <v>-178092.6</v>
      </c>
      <c r="AF211" s="32">
        <v>-94429</v>
      </c>
      <c r="AG211" s="32">
        <v>-101309</v>
      </c>
      <c r="AH211" s="32">
        <v>-55771</v>
      </c>
      <c r="AI211" s="32">
        <v>20991</v>
      </c>
      <c r="AJ211" s="32">
        <v>-85092.849999998885</v>
      </c>
      <c r="AK211" s="32">
        <f>VLOOKUP($A211,'Appendix 1 Data'!$A:$R,12,FALSE)</f>
        <v>-211068</v>
      </c>
      <c r="AM211" s="21">
        <v>188376</v>
      </c>
      <c r="AN211" s="21">
        <v>209291</v>
      </c>
      <c r="AO211" s="21">
        <v>218793</v>
      </c>
      <c r="AP211" s="21">
        <v>227998</v>
      </c>
      <c r="AQ211" s="21">
        <v>244979</v>
      </c>
      <c r="AR211" s="21">
        <v>269203</v>
      </c>
      <c r="AS211" s="21">
        <v>266935</v>
      </c>
      <c r="AT211" s="21">
        <v>265226</v>
      </c>
      <c r="AU211" s="21">
        <v>258889</v>
      </c>
      <c r="AV211" s="21">
        <v>268926</v>
      </c>
      <c r="AW211" s="21">
        <f>VLOOKUP($A211,'Appendix 1 Data'!$A:$R,15,FALSE)</f>
        <v>258697</v>
      </c>
      <c r="AZ211" s="33"/>
      <c r="BA211" s="25"/>
    </row>
    <row r="212" spans="1:57" ht="19.5" customHeight="1" x14ac:dyDescent="0.25">
      <c r="A212" s="5">
        <v>4439</v>
      </c>
      <c r="B212" s="5" t="s">
        <v>345</v>
      </c>
      <c r="C212" s="30">
        <v>85525.51</v>
      </c>
      <c r="D212" s="30">
        <v>104469.61</v>
      </c>
      <c r="E212" s="30">
        <v>159613</v>
      </c>
      <c r="F212" s="30">
        <v>179781.2</v>
      </c>
      <c r="G212" s="30">
        <v>218687.8</v>
      </c>
      <c r="H212" s="30">
        <v>225906</v>
      </c>
      <c r="I212" s="30">
        <v>232224</v>
      </c>
      <c r="J212" s="30">
        <v>218717</v>
      </c>
      <c r="K212" s="30">
        <v>177839</v>
      </c>
      <c r="L212" s="30">
        <v>171339.02000000078</v>
      </c>
      <c r="M212" s="30">
        <f>VLOOKUP($A212,'Appendix 1 Data'!$A:$R,5,FALSE)</f>
        <v>53555</v>
      </c>
      <c r="O212" s="31">
        <v>52616</v>
      </c>
      <c r="P212" s="31">
        <v>68100</v>
      </c>
      <c r="Q212" s="31">
        <v>84487</v>
      </c>
      <c r="R212" s="31">
        <v>66023</v>
      </c>
      <c r="S212" s="31">
        <v>159200</v>
      </c>
      <c r="T212" s="31">
        <v>127200</v>
      </c>
      <c r="U212" s="31">
        <v>113400</v>
      </c>
      <c r="V212" s="31">
        <v>115100</v>
      </c>
      <c r="W212" s="31">
        <v>105900</v>
      </c>
      <c r="X212" s="31">
        <v>83041</v>
      </c>
      <c r="Y212" s="245">
        <f>VLOOKUP($A212,'Appendix 1 Data'!$A:$R,11,FALSE)</f>
        <v>49805</v>
      </c>
      <c r="AA212" s="32">
        <v>32909.509999999995</v>
      </c>
      <c r="AB212" s="32">
        <v>36369.61</v>
      </c>
      <c r="AC212" s="32">
        <v>75126</v>
      </c>
      <c r="AD212" s="32">
        <v>113758.20000000001</v>
      </c>
      <c r="AE212" s="32">
        <v>59487.799999999988</v>
      </c>
      <c r="AF212" s="32">
        <v>98706</v>
      </c>
      <c r="AG212" s="32">
        <v>118824</v>
      </c>
      <c r="AH212" s="32">
        <v>103617</v>
      </c>
      <c r="AI212" s="32">
        <v>71939</v>
      </c>
      <c r="AJ212" s="32">
        <v>88298.020000000775</v>
      </c>
      <c r="AK212" s="32">
        <f>VLOOKUP($A212,'Appendix 1 Data'!$A:$R,12,FALSE)</f>
        <v>3750</v>
      </c>
      <c r="AM212" s="21">
        <v>110024</v>
      </c>
      <c r="AN212" s="21">
        <v>126208</v>
      </c>
      <c r="AO212" s="21">
        <v>126369</v>
      </c>
      <c r="AP212" s="21">
        <v>127743</v>
      </c>
      <c r="AQ212" s="21">
        <v>122538</v>
      </c>
      <c r="AR212" s="21">
        <v>140256</v>
      </c>
      <c r="AS212" s="21">
        <v>136972</v>
      </c>
      <c r="AT212" s="21">
        <v>135786</v>
      </c>
      <c r="AU212" s="21">
        <v>109374</v>
      </c>
      <c r="AV212" s="21">
        <v>103501</v>
      </c>
      <c r="AW212" s="21">
        <f>VLOOKUP($A212,'Appendix 1 Data'!$A:$R,15,FALSE)</f>
        <v>106045</v>
      </c>
      <c r="AZ212" s="45"/>
      <c r="BA212" s="25"/>
    </row>
    <row r="213" spans="1:57" s="201" customFormat="1" ht="19.5" customHeight="1" x14ac:dyDescent="0.25">
      <c r="A213" s="201">
        <v>4442</v>
      </c>
      <c r="B213" s="201" t="s">
        <v>430</v>
      </c>
      <c r="C213" s="202">
        <v>118949.37</v>
      </c>
      <c r="D213" s="202">
        <v>217573.42</v>
      </c>
      <c r="E213" s="202">
        <v>560198</v>
      </c>
      <c r="F213" s="202">
        <v>481828.97</v>
      </c>
      <c r="G213" s="202">
        <v>403913.5</v>
      </c>
      <c r="H213" s="202">
        <v>365272</v>
      </c>
      <c r="I213" s="202">
        <v>738563</v>
      </c>
      <c r="J213" s="202">
        <v>492707</v>
      </c>
      <c r="K213" s="217">
        <v>368525</v>
      </c>
      <c r="L213" s="202">
        <v>0</v>
      </c>
      <c r="M213" s="202">
        <v>0</v>
      </c>
      <c r="N213" s="203"/>
      <c r="O213" s="204">
        <v>27300</v>
      </c>
      <c r="P213" s="204">
        <v>45800</v>
      </c>
      <c r="Q213" s="204">
        <v>273800</v>
      </c>
      <c r="R213" s="204">
        <v>299500</v>
      </c>
      <c r="S213" s="204">
        <v>299300</v>
      </c>
      <c r="T213" s="204">
        <v>304900</v>
      </c>
      <c r="U213" s="204">
        <v>463300</v>
      </c>
      <c r="V213" s="204">
        <v>214100</v>
      </c>
      <c r="W213" s="204">
        <v>0</v>
      </c>
      <c r="X213" s="204">
        <v>0</v>
      </c>
      <c r="Y213" s="204">
        <v>0</v>
      </c>
      <c r="Z213" s="203"/>
      <c r="AA213" s="205">
        <v>91649.37</v>
      </c>
      <c r="AB213" s="205">
        <v>171773.42</v>
      </c>
      <c r="AC213" s="205">
        <v>286398</v>
      </c>
      <c r="AD213" s="205">
        <v>182328.96999999997</v>
      </c>
      <c r="AE213" s="205">
        <v>104613.5</v>
      </c>
      <c r="AF213" s="205">
        <v>60372</v>
      </c>
      <c r="AG213" s="205">
        <v>275263</v>
      </c>
      <c r="AH213" s="205">
        <v>278607</v>
      </c>
      <c r="AI213" s="205">
        <v>0</v>
      </c>
      <c r="AJ213" s="205">
        <v>0</v>
      </c>
      <c r="AK213" s="205">
        <v>0</v>
      </c>
      <c r="AL213" s="203"/>
      <c r="AM213" s="207">
        <v>228136</v>
      </c>
      <c r="AN213" s="207">
        <v>245443</v>
      </c>
      <c r="AO213" s="207">
        <v>243512</v>
      </c>
      <c r="AP213" s="207">
        <v>234980</v>
      </c>
      <c r="AQ213" s="207">
        <v>248621</v>
      </c>
      <c r="AR213" s="207">
        <v>326104</v>
      </c>
      <c r="AS213" s="207">
        <v>282123</v>
      </c>
      <c r="AT213" s="207">
        <v>282351</v>
      </c>
      <c r="AU213" s="207">
        <v>0</v>
      </c>
      <c r="AV213" s="207">
        <v>0</v>
      </c>
      <c r="AW213" s="207">
        <v>0</v>
      </c>
      <c r="AX213" s="203"/>
      <c r="AY213" s="203"/>
      <c r="AZ213" s="211"/>
      <c r="BA213" s="213"/>
    </row>
    <row r="214" spans="1:57" s="201" customFormat="1" ht="19.5" customHeight="1" x14ac:dyDescent="0.25">
      <c r="A214" s="201">
        <v>4501</v>
      </c>
      <c r="B214" s="201" t="s">
        <v>431</v>
      </c>
      <c r="C214" s="202">
        <v>748977.74</v>
      </c>
      <c r="D214" s="202">
        <v>933117.97</v>
      </c>
      <c r="E214" s="202">
        <v>928727</v>
      </c>
      <c r="F214" s="202">
        <v>492782.39999999944</v>
      </c>
      <c r="G214" s="202">
        <v>506781.09</v>
      </c>
      <c r="H214" s="202">
        <v>547620</v>
      </c>
      <c r="I214" s="217">
        <v>508697</v>
      </c>
      <c r="J214" s="202">
        <v>0</v>
      </c>
      <c r="K214" s="202">
        <v>0</v>
      </c>
      <c r="L214" s="202">
        <v>0</v>
      </c>
      <c r="M214" s="202">
        <v>0</v>
      </c>
      <c r="N214" s="203"/>
      <c r="O214" s="204">
        <v>576990</v>
      </c>
      <c r="P214" s="204">
        <v>703690</v>
      </c>
      <c r="Q214" s="204">
        <v>642400</v>
      </c>
      <c r="R214" s="204">
        <v>323500</v>
      </c>
      <c r="S214" s="204">
        <v>429400</v>
      </c>
      <c r="T214" s="204">
        <v>430800</v>
      </c>
      <c r="U214" s="204">
        <v>0</v>
      </c>
      <c r="V214" s="204">
        <v>0</v>
      </c>
      <c r="W214" s="204">
        <v>0</v>
      </c>
      <c r="X214" s="204">
        <v>0</v>
      </c>
      <c r="Y214" s="204">
        <v>0</v>
      </c>
      <c r="Z214" s="203"/>
      <c r="AA214" s="205">
        <v>171987.74</v>
      </c>
      <c r="AB214" s="205">
        <v>229427.96999999997</v>
      </c>
      <c r="AC214" s="205">
        <v>286327</v>
      </c>
      <c r="AD214" s="205">
        <v>169282.39999999944</v>
      </c>
      <c r="AE214" s="205">
        <v>77381.090000000026</v>
      </c>
      <c r="AF214" s="205">
        <v>116820</v>
      </c>
      <c r="AG214" s="205">
        <v>0</v>
      </c>
      <c r="AH214" s="205">
        <v>0</v>
      </c>
      <c r="AI214" s="205">
        <v>0</v>
      </c>
      <c r="AJ214" s="205">
        <v>0</v>
      </c>
      <c r="AK214" s="205">
        <v>0</v>
      </c>
      <c r="AL214" s="203"/>
      <c r="AM214" s="207">
        <v>236421</v>
      </c>
      <c r="AN214" s="207">
        <v>260866</v>
      </c>
      <c r="AO214" s="207">
        <v>278811</v>
      </c>
      <c r="AP214" s="207">
        <v>290191</v>
      </c>
      <c r="AQ214" s="207">
        <v>298424</v>
      </c>
      <c r="AR214" s="207">
        <v>342469</v>
      </c>
      <c r="AS214" s="207">
        <v>0</v>
      </c>
      <c r="AT214" s="207">
        <v>0</v>
      </c>
      <c r="AU214" s="207">
        <v>0</v>
      </c>
      <c r="AV214" s="207">
        <v>0</v>
      </c>
      <c r="AW214" s="207">
        <v>0</v>
      </c>
      <c r="AX214" s="203"/>
      <c r="AY214" s="203"/>
      <c r="AZ214" s="211"/>
      <c r="BA214" s="213"/>
    </row>
    <row r="215" spans="1:57" s="201" customFormat="1" ht="19.5" customHeight="1" x14ac:dyDescent="0.25">
      <c r="A215" s="201">
        <v>4632</v>
      </c>
      <c r="B215" s="219" t="s">
        <v>453</v>
      </c>
      <c r="C215" s="202">
        <v>-37793.83</v>
      </c>
      <c r="D215" s="202">
        <v>-89778.589999999851</v>
      </c>
      <c r="E215" s="202">
        <v>-73475</v>
      </c>
      <c r="F215" s="202">
        <v>-142838.47</v>
      </c>
      <c r="G215" s="202">
        <v>18926</v>
      </c>
      <c r="H215" s="202">
        <v>131668</v>
      </c>
      <c r="I215" s="202">
        <v>182162</v>
      </c>
      <c r="J215" s="202">
        <v>18297</v>
      </c>
      <c r="K215" s="217">
        <v>-298901</v>
      </c>
      <c r="L215" s="202">
        <v>-2.8195790979790303E-9</v>
      </c>
      <c r="M215" s="202">
        <v>0</v>
      </c>
      <c r="N215" s="203"/>
      <c r="O215" s="204">
        <v>20923</v>
      </c>
      <c r="P215" s="204">
        <v>8500</v>
      </c>
      <c r="Q215" s="204">
        <v>0</v>
      </c>
      <c r="R215" s="204">
        <v>7202</v>
      </c>
      <c r="S215" s="204">
        <v>23055</v>
      </c>
      <c r="T215" s="204">
        <v>1900</v>
      </c>
      <c r="U215" s="204">
        <v>116964</v>
      </c>
      <c r="V215" s="204">
        <v>0</v>
      </c>
      <c r="W215" s="204">
        <v>12117</v>
      </c>
      <c r="X215" s="204">
        <v>0</v>
      </c>
      <c r="Y215" s="204">
        <v>0</v>
      </c>
      <c r="Z215" s="203"/>
      <c r="AA215" s="205">
        <v>-58716.83</v>
      </c>
      <c r="AB215" s="205">
        <v>-98278.589999999851</v>
      </c>
      <c r="AC215" s="205">
        <v>-73475</v>
      </c>
      <c r="AD215" s="205">
        <v>-150040.47</v>
      </c>
      <c r="AE215" s="205">
        <v>-4129</v>
      </c>
      <c r="AF215" s="205">
        <v>129768</v>
      </c>
      <c r="AG215" s="205">
        <v>65198</v>
      </c>
      <c r="AH215" s="205">
        <v>18297</v>
      </c>
      <c r="AI215" s="205">
        <v>-311018</v>
      </c>
      <c r="AJ215" s="205">
        <v>0</v>
      </c>
      <c r="AK215" s="205">
        <v>0</v>
      </c>
      <c r="AL215" s="203"/>
      <c r="AM215" s="207">
        <v>144458</v>
      </c>
      <c r="AN215" s="207">
        <v>162868</v>
      </c>
      <c r="AO215" s="207">
        <v>170706</v>
      </c>
      <c r="AP215" s="207">
        <v>181379</v>
      </c>
      <c r="AQ215" s="207">
        <v>186450</v>
      </c>
      <c r="AR215" s="207">
        <v>235621</v>
      </c>
      <c r="AS215" s="207">
        <v>244661</v>
      </c>
      <c r="AT215" s="207">
        <v>243924</v>
      </c>
      <c r="AU215" s="207">
        <v>243339</v>
      </c>
      <c r="AV215" s="207">
        <v>0</v>
      </c>
      <c r="AW215" s="207">
        <v>0</v>
      </c>
      <c r="AX215" s="203"/>
      <c r="AY215" s="203"/>
      <c r="AZ215" s="209"/>
      <c r="BA215" s="213"/>
    </row>
    <row r="216" spans="1:57" ht="19.5" customHeight="1" x14ac:dyDescent="0.25">
      <c r="A216" s="5">
        <v>5400</v>
      </c>
      <c r="B216" s="5" t="s">
        <v>340</v>
      </c>
      <c r="C216" s="30">
        <v>163005.73000000001</v>
      </c>
      <c r="D216" s="30">
        <v>44515.040000000001</v>
      </c>
      <c r="E216" s="30">
        <v>-18820</v>
      </c>
      <c r="F216" s="30">
        <v>166973.04999999999</v>
      </c>
      <c r="G216" s="30">
        <v>407947.91</v>
      </c>
      <c r="H216" s="30">
        <v>300443</v>
      </c>
      <c r="I216" s="30">
        <v>455890</v>
      </c>
      <c r="J216" s="30">
        <v>566045</v>
      </c>
      <c r="K216" s="30">
        <v>461459</v>
      </c>
      <c r="L216" s="30">
        <v>360488.00000000157</v>
      </c>
      <c r="M216" s="30">
        <f>VLOOKUP($A216,'Appendix 1 Data'!$A:$R,5,FALSE)</f>
        <v>302034</v>
      </c>
      <c r="O216" s="31">
        <v>56100</v>
      </c>
      <c r="P216" s="31">
        <v>63200</v>
      </c>
      <c r="Q216" s="31">
        <v>0</v>
      </c>
      <c r="R216" s="31">
        <v>51300</v>
      </c>
      <c r="S216" s="31">
        <v>391600</v>
      </c>
      <c r="T216" s="31">
        <v>229709</v>
      </c>
      <c r="U216" s="31">
        <v>291666</v>
      </c>
      <c r="V216" s="31">
        <v>405000</v>
      </c>
      <c r="W216" s="31">
        <v>378447</v>
      </c>
      <c r="X216" s="31">
        <v>237657</v>
      </c>
      <c r="Y216" s="245">
        <f>VLOOKUP($A216,'Appendix 1 Data'!$A:$R,11,FALSE)</f>
        <v>158318</v>
      </c>
      <c r="AA216" s="32">
        <v>106905.73000000001</v>
      </c>
      <c r="AB216" s="32">
        <v>-18684.96</v>
      </c>
      <c r="AC216" s="32">
        <v>-18820</v>
      </c>
      <c r="AD216" s="32">
        <v>115673.04999999999</v>
      </c>
      <c r="AE216" s="32">
        <v>16347.909999999974</v>
      </c>
      <c r="AF216" s="32">
        <v>70734</v>
      </c>
      <c r="AG216" s="32">
        <v>164224</v>
      </c>
      <c r="AH216" s="32">
        <v>161045</v>
      </c>
      <c r="AI216" s="32">
        <v>83012</v>
      </c>
      <c r="AJ216" s="32">
        <v>122831.00000000157</v>
      </c>
      <c r="AK216" s="32">
        <f>VLOOKUP($A216,'Appendix 1 Data'!$A:$R,12,FALSE)</f>
        <v>143716</v>
      </c>
      <c r="AM216" s="21">
        <v>127593</v>
      </c>
      <c r="AN216" s="21">
        <v>153633</v>
      </c>
      <c r="AO216" s="21">
        <v>163556</v>
      </c>
      <c r="AP216" s="21">
        <v>175201</v>
      </c>
      <c r="AQ216" s="21">
        <v>172452</v>
      </c>
      <c r="AR216" s="21">
        <v>184139</v>
      </c>
      <c r="AS216" s="21">
        <v>164229</v>
      </c>
      <c r="AT216" s="21">
        <v>163508</v>
      </c>
      <c r="AU216" s="21">
        <v>155256</v>
      </c>
      <c r="AV216" s="21">
        <v>154649</v>
      </c>
      <c r="AW216" s="21">
        <f>VLOOKUP($A216,'Appendix 1 Data'!$A:$R,15,FALSE)</f>
        <v>144780</v>
      </c>
      <c r="BA216" s="143"/>
    </row>
    <row r="217" spans="1:57" ht="19.5" customHeight="1" x14ac:dyDescent="0.25">
      <c r="C217" s="30"/>
      <c r="AA217" s="32"/>
    </row>
    <row r="218" spans="1:57" ht="19.5" customHeight="1" x14ac:dyDescent="0.25">
      <c r="A218" s="36"/>
      <c r="B218" s="36" t="s">
        <v>192</v>
      </c>
      <c r="C218" s="37">
        <f t="shared" ref="C218:J218" si="12">SUM(C202:C217)</f>
        <v>3212992.53</v>
      </c>
      <c r="D218" s="37">
        <f t="shared" si="12"/>
        <v>2672821.9899999993</v>
      </c>
      <c r="E218" s="37">
        <f t="shared" si="12"/>
        <v>3449230</v>
      </c>
      <c r="F218" s="37">
        <f t="shared" si="12"/>
        <v>1967714.3499999994</v>
      </c>
      <c r="G218" s="37">
        <f t="shared" si="12"/>
        <v>2192119.0300000003</v>
      </c>
      <c r="H218" s="37">
        <f t="shared" si="12"/>
        <v>2036617</v>
      </c>
      <c r="I218" s="37">
        <f t="shared" si="12"/>
        <v>3506004</v>
      </c>
      <c r="J218" s="37">
        <f t="shared" si="12"/>
        <v>2133465</v>
      </c>
      <c r="K218" s="37">
        <v>2133465</v>
      </c>
      <c r="L218" s="37">
        <f>SUM(L202:L217)</f>
        <v>1140139.0200000042</v>
      </c>
      <c r="M218" s="37">
        <f>SUM(M202:M217)</f>
        <v>931606</v>
      </c>
      <c r="N218" s="38"/>
      <c r="O218" s="39">
        <f t="shared" ref="O218:Y218" si="13">SUM(O202:O217)</f>
        <v>2164046</v>
      </c>
      <c r="P218" s="39">
        <f t="shared" si="13"/>
        <v>1993251</v>
      </c>
      <c r="Q218" s="39">
        <f t="shared" si="13"/>
        <v>1983171</v>
      </c>
      <c r="R218" s="39">
        <f t="shared" si="13"/>
        <v>1427950</v>
      </c>
      <c r="S218" s="39">
        <f t="shared" si="13"/>
        <v>1992667</v>
      </c>
      <c r="T218" s="39">
        <f t="shared" si="13"/>
        <v>1823696</v>
      </c>
      <c r="U218" s="39">
        <f t="shared" si="13"/>
        <v>2025601</v>
      </c>
      <c r="V218" s="39">
        <f t="shared" si="13"/>
        <v>1506082</v>
      </c>
      <c r="W218" s="39">
        <f t="shared" si="13"/>
        <v>1377374</v>
      </c>
      <c r="X218" s="39">
        <f t="shared" si="13"/>
        <v>982635</v>
      </c>
      <c r="Y218" s="39">
        <f t="shared" si="13"/>
        <v>1056532</v>
      </c>
      <c r="Z218" s="38"/>
      <c r="AA218" s="40">
        <f t="shared" ref="AA218:AH218" si="14">SUM(AA202:AA217)</f>
        <v>1048946.53</v>
      </c>
      <c r="AB218" s="40">
        <f t="shared" si="14"/>
        <v>679570.98999999964</v>
      </c>
      <c r="AC218" s="40">
        <f t="shared" si="14"/>
        <v>1466059</v>
      </c>
      <c r="AD218" s="40">
        <f t="shared" si="14"/>
        <v>539764.34999999939</v>
      </c>
      <c r="AE218" s="40">
        <f t="shared" si="14"/>
        <v>199452.02999999997</v>
      </c>
      <c r="AF218" s="40">
        <f t="shared" si="14"/>
        <v>212921</v>
      </c>
      <c r="AG218" s="40">
        <f t="shared" si="14"/>
        <v>545268</v>
      </c>
      <c r="AH218" s="40">
        <f t="shared" si="14"/>
        <v>627383</v>
      </c>
      <c r="AI218" s="40">
        <v>627383</v>
      </c>
      <c r="AJ218" s="40">
        <f>SUM(AJ202:AJ217)</f>
        <v>157504.02000000706</v>
      </c>
      <c r="AK218" s="40">
        <f>SUM(AK202:AK217)</f>
        <v>-124926</v>
      </c>
      <c r="AM218" s="41">
        <f t="shared" ref="AM218:AR218" si="15">SUM(AM202:AM217)</f>
        <v>2686892</v>
      </c>
      <c r="AN218" s="41">
        <f t="shared" si="15"/>
        <v>3003317</v>
      </c>
      <c r="AO218" s="41">
        <f t="shared" si="15"/>
        <v>3122626</v>
      </c>
      <c r="AP218" s="41">
        <f t="shared" si="15"/>
        <v>3175380</v>
      </c>
      <c r="AQ218" s="41">
        <f t="shared" si="15"/>
        <v>3280089</v>
      </c>
      <c r="AR218" s="41">
        <f t="shared" si="15"/>
        <v>3596266</v>
      </c>
      <c r="AS218" s="41">
        <f>SUM(AS202:AS217)</f>
        <v>2483516</v>
      </c>
      <c r="AT218" s="41">
        <f>SUM(AT202:AT217)</f>
        <v>2492306</v>
      </c>
      <c r="AU218" s="41">
        <v>2492306</v>
      </c>
      <c r="AV218" s="41">
        <f>SUM(AV202:AV217)</f>
        <v>1929294</v>
      </c>
      <c r="AW218" s="41">
        <f>SUM(AW202:AW217)</f>
        <v>1883145</v>
      </c>
      <c r="AZ218" s="34"/>
      <c r="BA218" s="35"/>
      <c r="BB218" s="35"/>
      <c r="BC218" s="35"/>
      <c r="BD218" s="35"/>
    </row>
    <row r="219" spans="1:57" s="36" customFormat="1" ht="19.5" customHeight="1" x14ac:dyDescent="0.25">
      <c r="A219" s="5"/>
      <c r="B219" s="5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20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20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8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38"/>
      <c r="AY219" s="38"/>
      <c r="AZ219" s="33"/>
      <c r="BA219" s="5"/>
      <c r="BB219" s="5"/>
      <c r="BC219" s="5"/>
      <c r="BD219" s="5"/>
      <c r="BE219" s="5"/>
    </row>
    <row r="220" spans="1:57" ht="19.5" customHeight="1" x14ac:dyDescent="0.25">
      <c r="C220" s="30"/>
      <c r="AA220" s="32"/>
      <c r="AZ220" s="33"/>
      <c r="BA220" s="25"/>
      <c r="BE220" s="35"/>
    </row>
    <row r="221" spans="1:57" ht="19.5" customHeight="1" x14ac:dyDescent="0.25">
      <c r="A221" s="5">
        <v>1100</v>
      </c>
      <c r="B221" s="5" t="s">
        <v>381</v>
      </c>
      <c r="C221" s="30">
        <v>0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34264</v>
      </c>
      <c r="L221" s="30">
        <v>45736.080000000162</v>
      </c>
      <c r="M221" s="30">
        <f>VLOOKUP($A221,'Appendix 1 Data'!$A:$R,5,FALSE)</f>
        <v>-27197.609999999782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17809</v>
      </c>
      <c r="X221" s="31">
        <v>30136</v>
      </c>
      <c r="Y221" s="245">
        <f>VLOOKUP($A221,'Appendix 1 Data'!$A:$R,11,FALSE)</f>
        <v>11194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16455</v>
      </c>
      <c r="AJ221" s="32">
        <v>15600.080000000162</v>
      </c>
      <c r="AK221" s="32">
        <f>VLOOKUP($A221,'Appendix 1 Data'!$A:$R,12,FALSE)</f>
        <v>-38391.609999999782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  <c r="AT221" s="21">
        <v>0</v>
      </c>
      <c r="AU221" s="21">
        <v>20480</v>
      </c>
      <c r="AV221" s="21">
        <v>29333</v>
      </c>
      <c r="AW221" s="21">
        <f>VLOOKUP($A221,'Appendix 1 Data'!$A:$R,15,FALSE)</f>
        <v>32000</v>
      </c>
      <c r="AZ221" s="33"/>
      <c r="BA221" s="25"/>
    </row>
    <row r="222" spans="1:57" ht="19.5" customHeight="1" x14ac:dyDescent="0.25">
      <c r="A222" s="5">
        <v>7003</v>
      </c>
      <c r="B222" s="5" t="s">
        <v>134</v>
      </c>
      <c r="C222" s="30">
        <v>60237.67</v>
      </c>
      <c r="D222" s="30">
        <v>142761.79999999999</v>
      </c>
      <c r="E222" s="30">
        <v>266496</v>
      </c>
      <c r="F222" s="30">
        <v>438410.45</v>
      </c>
      <c r="G222" s="30">
        <v>507748.14</v>
      </c>
      <c r="H222" s="30">
        <v>487718</v>
      </c>
      <c r="I222" s="30">
        <v>439619</v>
      </c>
      <c r="J222" s="30">
        <v>715847</v>
      </c>
      <c r="K222" s="30">
        <v>583685</v>
      </c>
      <c r="L222" s="30">
        <v>618646.83999999973</v>
      </c>
      <c r="M222" s="30">
        <f>VLOOKUP($A222,'Appendix 1 Data'!$A:$R,5,FALSE)</f>
        <v>486326</v>
      </c>
      <c r="O222" s="31">
        <v>55601.25</v>
      </c>
      <c r="P222" s="31">
        <v>0</v>
      </c>
      <c r="Q222" s="31">
        <v>266496</v>
      </c>
      <c r="R222" s="31">
        <v>438410</v>
      </c>
      <c r="S222" s="31">
        <v>507748</v>
      </c>
      <c r="T222" s="31">
        <v>416718</v>
      </c>
      <c r="U222" s="31">
        <v>416718</v>
      </c>
      <c r="V222" s="31">
        <v>579788</v>
      </c>
      <c r="W222" s="31">
        <v>510539</v>
      </c>
      <c r="X222" s="31">
        <v>525044</v>
      </c>
      <c r="Y222" s="245">
        <f>VLOOKUP($A222,'Appendix 1 Data'!$A:$R,11,FALSE)</f>
        <v>352000</v>
      </c>
      <c r="AA222" s="32">
        <v>4636.4199999999983</v>
      </c>
      <c r="AB222" s="32">
        <v>142761.79999999999</v>
      </c>
      <c r="AC222" s="32">
        <v>0</v>
      </c>
      <c r="AD222" s="32">
        <v>0.45000000001164153</v>
      </c>
      <c r="AE222" s="32">
        <v>0.14000000001396984</v>
      </c>
      <c r="AF222" s="32">
        <v>71000</v>
      </c>
      <c r="AG222" s="32">
        <v>22901</v>
      </c>
      <c r="AH222" s="32">
        <v>136059</v>
      </c>
      <c r="AI222" s="32">
        <v>73146</v>
      </c>
      <c r="AJ222" s="32">
        <v>93602.839999999735</v>
      </c>
      <c r="AK222" s="32">
        <f>VLOOKUP($A222,'Appendix 1 Data'!$A:$R,12,FALSE)</f>
        <v>134326</v>
      </c>
      <c r="AM222" s="21">
        <v>43977</v>
      </c>
      <c r="AN222" s="21">
        <v>47370</v>
      </c>
      <c r="AO222" s="21">
        <v>90556</v>
      </c>
      <c r="AP222" s="21">
        <v>97513</v>
      </c>
      <c r="AQ222" s="21">
        <v>103278</v>
      </c>
      <c r="AR222" s="21">
        <v>115021</v>
      </c>
      <c r="AS222" s="21">
        <v>124874</v>
      </c>
      <c r="AT222" s="21">
        <v>136341</v>
      </c>
      <c r="AU222" s="21">
        <v>116935</v>
      </c>
      <c r="AV222" s="21">
        <v>128205</v>
      </c>
      <c r="AW222" s="21">
        <f>VLOOKUP($A222,'Appendix 1 Data'!$A:$R,15,FALSE)</f>
        <v>137806</v>
      </c>
      <c r="AZ222" s="33"/>
      <c r="BA222" s="25"/>
    </row>
    <row r="223" spans="1:57" ht="19.5" customHeight="1" x14ac:dyDescent="0.25">
      <c r="A223" s="5">
        <v>7006</v>
      </c>
      <c r="B223" s="5" t="s">
        <v>135</v>
      </c>
      <c r="C223" s="30">
        <v>94016.49</v>
      </c>
      <c r="D223" s="30">
        <v>151750.5</v>
      </c>
      <c r="E223" s="30">
        <v>234561</v>
      </c>
      <c r="F223" s="30">
        <v>240167.33</v>
      </c>
      <c r="G223" s="30">
        <v>243072.53</v>
      </c>
      <c r="H223" s="30">
        <v>117765</v>
      </c>
      <c r="I223" s="30">
        <v>65319</v>
      </c>
      <c r="J223" s="30">
        <v>134938</v>
      </c>
      <c r="K223" s="30">
        <v>155213</v>
      </c>
      <c r="L223" s="30">
        <v>227881.40000000052</v>
      </c>
      <c r="M223" s="30">
        <f>VLOOKUP($A223,'Appendix 1 Data'!$A:$R,5,FALSE)</f>
        <v>9975</v>
      </c>
      <c r="O223" s="31">
        <v>64364</v>
      </c>
      <c r="P223" s="31">
        <v>127000</v>
      </c>
      <c r="Q223" s="31">
        <v>205503</v>
      </c>
      <c r="R223" s="31">
        <v>170000</v>
      </c>
      <c r="S223" s="31">
        <v>227915</v>
      </c>
      <c r="T223" s="31">
        <v>77725</v>
      </c>
      <c r="U223" s="31">
        <v>12165</v>
      </c>
      <c r="V223" s="31">
        <v>81500</v>
      </c>
      <c r="W223" s="31">
        <v>117310</v>
      </c>
      <c r="X223" s="31">
        <v>178236</v>
      </c>
      <c r="Y223" s="245">
        <f>VLOOKUP($A223,'Appendix 1 Data'!$A:$R,11,FALSE)</f>
        <v>5491</v>
      </c>
      <c r="AA223" s="32">
        <v>29652.490000000005</v>
      </c>
      <c r="AB223" s="32">
        <v>24750.5</v>
      </c>
      <c r="AC223" s="32">
        <v>29058</v>
      </c>
      <c r="AD223" s="32">
        <v>70167.329999999987</v>
      </c>
      <c r="AE223" s="32">
        <v>15157.529999999999</v>
      </c>
      <c r="AF223" s="32">
        <v>40040</v>
      </c>
      <c r="AG223" s="32">
        <v>53154</v>
      </c>
      <c r="AH223" s="32">
        <v>53438</v>
      </c>
      <c r="AI223" s="32">
        <v>37903</v>
      </c>
      <c r="AJ223" s="32">
        <v>49645.400000000518</v>
      </c>
      <c r="AK223" s="32">
        <f>VLOOKUP($A223,'Appendix 1 Data'!$A:$R,12,FALSE)</f>
        <v>4484</v>
      </c>
      <c r="AM223" s="21">
        <v>32720</v>
      </c>
      <c r="AN223" s="21">
        <v>35270</v>
      </c>
      <c r="AO223" s="21">
        <v>55437</v>
      </c>
      <c r="AP223" s="21">
        <v>57776</v>
      </c>
      <c r="AQ223" s="21">
        <v>59676</v>
      </c>
      <c r="AR223" s="21">
        <v>62509</v>
      </c>
      <c r="AS223" s="21">
        <v>55701</v>
      </c>
      <c r="AT223" s="21">
        <v>58757</v>
      </c>
      <c r="AU223" s="21">
        <v>46467</v>
      </c>
      <c r="AV223" s="21">
        <v>49702</v>
      </c>
      <c r="AW223" s="21">
        <f>VLOOKUP($A223,'Appendix 1 Data'!$A:$R,15,FALSE)</f>
        <v>52903</v>
      </c>
      <c r="AZ223" s="33"/>
      <c r="BA223" s="25"/>
    </row>
    <row r="224" spans="1:57" ht="19.5" customHeight="1" x14ac:dyDescent="0.25">
      <c r="A224" s="5">
        <v>7010</v>
      </c>
      <c r="B224" s="5" t="s">
        <v>136</v>
      </c>
      <c r="C224" s="30">
        <v>18548.900000000001</v>
      </c>
      <c r="D224" s="30">
        <v>31441.3</v>
      </c>
      <c r="E224" s="30">
        <v>67870</v>
      </c>
      <c r="F224" s="30">
        <v>58036.71</v>
      </c>
      <c r="G224" s="30">
        <v>84468.72</v>
      </c>
      <c r="H224" s="30">
        <v>104242</v>
      </c>
      <c r="I224" s="30">
        <v>4957</v>
      </c>
      <c r="J224" s="30">
        <v>140889</v>
      </c>
      <c r="K224" s="30">
        <v>-99091</v>
      </c>
      <c r="L224" s="30">
        <v>42373.650000000402</v>
      </c>
      <c r="M224" s="30">
        <f>VLOOKUP($A224,'Appendix 1 Data'!$A:$R,5,FALSE)</f>
        <v>7600</v>
      </c>
      <c r="O224" s="31">
        <v>8000</v>
      </c>
      <c r="P224" s="31">
        <v>7000</v>
      </c>
      <c r="Q224" s="31">
        <v>44400</v>
      </c>
      <c r="R224" s="31">
        <v>39400</v>
      </c>
      <c r="S224" s="31">
        <v>71290</v>
      </c>
      <c r="T224" s="31">
        <v>47300</v>
      </c>
      <c r="U224" s="31">
        <v>4500</v>
      </c>
      <c r="V224" s="31">
        <v>143936</v>
      </c>
      <c r="W224" s="31">
        <v>0</v>
      </c>
      <c r="X224" s="31">
        <v>6300</v>
      </c>
      <c r="Y224" s="245">
        <f>VLOOKUP($A224,'Appendix 1 Data'!$A:$R,11,FALSE)</f>
        <v>0</v>
      </c>
      <c r="AA224" s="32">
        <v>10548.900000000001</v>
      </c>
      <c r="AB224" s="32">
        <v>24441.3</v>
      </c>
      <c r="AC224" s="32">
        <v>23470</v>
      </c>
      <c r="AD224" s="32">
        <v>18636.71</v>
      </c>
      <c r="AE224" s="32">
        <v>13178.720000000001</v>
      </c>
      <c r="AF224" s="32">
        <v>56942</v>
      </c>
      <c r="AG224" s="32">
        <v>457</v>
      </c>
      <c r="AH224" s="32">
        <v>-3047</v>
      </c>
      <c r="AI224" s="32">
        <v>-99091</v>
      </c>
      <c r="AJ224" s="32">
        <v>36073.650000000402</v>
      </c>
      <c r="AK224" s="32">
        <f>VLOOKUP($A224,'Appendix 1 Data'!$A:$R,12,FALSE)</f>
        <v>7600</v>
      </c>
      <c r="AM224" s="21">
        <v>44183</v>
      </c>
      <c r="AN224" s="21">
        <v>43871</v>
      </c>
      <c r="AO224" s="21">
        <v>71689</v>
      </c>
      <c r="AP224" s="21">
        <v>74075</v>
      </c>
      <c r="AQ224" s="21">
        <v>75672</v>
      </c>
      <c r="AR224" s="21">
        <v>80908</v>
      </c>
      <c r="AS224" s="21">
        <v>83101</v>
      </c>
      <c r="AT224" s="21">
        <v>83101</v>
      </c>
      <c r="AU224" s="21">
        <v>36173</v>
      </c>
      <c r="AV224" s="21">
        <v>36102</v>
      </c>
      <c r="AW224" s="21">
        <f>VLOOKUP($A224,'Appendix 1 Data'!$A:$R,15,FALSE)</f>
        <v>32903</v>
      </c>
      <c r="AZ224" s="45"/>
      <c r="BA224" s="25"/>
    </row>
    <row r="225" spans="1:57" ht="19.5" customHeight="1" x14ac:dyDescent="0.25">
      <c r="A225" s="5">
        <v>7012</v>
      </c>
      <c r="B225" s="5" t="s">
        <v>137</v>
      </c>
      <c r="C225" s="30">
        <v>13351.96</v>
      </c>
      <c r="D225" s="30">
        <v>11924.27</v>
      </c>
      <c r="E225" s="30">
        <v>31699</v>
      </c>
      <c r="F225" s="30">
        <v>64625.939999999944</v>
      </c>
      <c r="G225" s="30">
        <v>71961.8</v>
      </c>
      <c r="H225" s="30">
        <v>71653</v>
      </c>
      <c r="I225" s="30">
        <v>25834</v>
      </c>
      <c r="J225" s="30">
        <v>126091</v>
      </c>
      <c r="K225" s="30">
        <v>106529</v>
      </c>
      <c r="L225" s="30">
        <v>39027.289999999921</v>
      </c>
      <c r="M225" s="30">
        <f>VLOOKUP($A225,'Appendix 1 Data'!$A:$R,5,FALSE)</f>
        <v>63821</v>
      </c>
      <c r="O225" s="31">
        <v>12500</v>
      </c>
      <c r="P225" s="31">
        <v>0</v>
      </c>
      <c r="Q225" s="31">
        <v>1600</v>
      </c>
      <c r="R225" s="31">
        <v>59700</v>
      </c>
      <c r="S225" s="31">
        <v>53400</v>
      </c>
      <c r="T225" s="31">
        <v>9100</v>
      </c>
      <c r="U225" s="31">
        <v>0</v>
      </c>
      <c r="V225" s="31">
        <v>66088</v>
      </c>
      <c r="W225" s="31">
        <v>76450</v>
      </c>
      <c r="X225" s="31">
        <v>28300</v>
      </c>
      <c r="Y225" s="245">
        <f>VLOOKUP($A225,'Appendix 1 Data'!$A:$R,11,FALSE)</f>
        <v>38970</v>
      </c>
      <c r="AA225" s="32">
        <v>851.95999999999913</v>
      </c>
      <c r="AB225" s="32">
        <v>11924.27</v>
      </c>
      <c r="AC225" s="32">
        <v>30099</v>
      </c>
      <c r="AD225" s="32">
        <v>4925.9399999999441</v>
      </c>
      <c r="AE225" s="32">
        <v>18561.800000000003</v>
      </c>
      <c r="AF225" s="32">
        <v>62553</v>
      </c>
      <c r="AG225" s="32">
        <v>25834</v>
      </c>
      <c r="AH225" s="32">
        <v>60003</v>
      </c>
      <c r="AI225" s="32">
        <v>30079</v>
      </c>
      <c r="AJ225" s="32">
        <v>10727.289999999921</v>
      </c>
      <c r="AK225" s="32">
        <f>VLOOKUP($A225,'Appendix 1 Data'!$A:$R,12,FALSE)</f>
        <v>24851</v>
      </c>
      <c r="AM225" s="21">
        <v>25000</v>
      </c>
      <c r="AN225" s="21">
        <v>26627</v>
      </c>
      <c r="AO225" s="21">
        <v>47228</v>
      </c>
      <c r="AP225" s="21">
        <v>54521</v>
      </c>
      <c r="AQ225" s="21">
        <v>58477</v>
      </c>
      <c r="AR225" s="21">
        <v>64273</v>
      </c>
      <c r="AS225" s="21">
        <v>65447</v>
      </c>
      <c r="AT225" s="21">
        <v>67690</v>
      </c>
      <c r="AU225" s="21">
        <v>32254</v>
      </c>
      <c r="AV225" s="21">
        <v>34519</v>
      </c>
      <c r="AW225" s="21">
        <f>VLOOKUP($A225,'Appendix 1 Data'!$A:$R,15,FALSE)</f>
        <v>35320</v>
      </c>
      <c r="BA225" s="25"/>
    </row>
    <row r="226" spans="1:57" ht="19.5" customHeight="1" x14ac:dyDescent="0.25">
      <c r="A226" s="5">
        <v>7018</v>
      </c>
      <c r="B226" s="5" t="s">
        <v>138</v>
      </c>
      <c r="C226" s="30">
        <v>49078.42</v>
      </c>
      <c r="D226" s="30">
        <v>45263.91</v>
      </c>
      <c r="E226" s="30">
        <v>65336</v>
      </c>
      <c r="F226" s="30">
        <v>116027.05</v>
      </c>
      <c r="G226" s="30">
        <v>60056.55</v>
      </c>
      <c r="H226" s="30">
        <v>115135</v>
      </c>
      <c r="I226" s="30">
        <v>55815</v>
      </c>
      <c r="J226" s="30">
        <v>160663</v>
      </c>
      <c r="K226" s="30">
        <v>92190</v>
      </c>
      <c r="L226" s="30">
        <v>-4821.9599999993952</v>
      </c>
      <c r="M226" s="30">
        <f>VLOOKUP($A226,'Appendix 1 Data'!$A:$R,5,FALSE)</f>
        <v>68739</v>
      </c>
      <c r="O226" s="31">
        <v>16700</v>
      </c>
      <c r="P226" s="31">
        <v>0</v>
      </c>
      <c r="Q226" s="31">
        <v>0</v>
      </c>
      <c r="R226" s="31">
        <v>31600</v>
      </c>
      <c r="S226" s="31">
        <v>19765</v>
      </c>
      <c r="T226" s="31">
        <v>28450</v>
      </c>
      <c r="U226" s="31">
        <v>9147</v>
      </c>
      <c r="V226" s="31">
        <v>151690</v>
      </c>
      <c r="W226" s="31">
        <v>40250</v>
      </c>
      <c r="X226" s="31">
        <v>0</v>
      </c>
      <c r="Y226" s="245">
        <f>VLOOKUP($A226,'Appendix 1 Data'!$A:$R,11,FALSE)</f>
        <v>0</v>
      </c>
      <c r="AA226" s="32">
        <v>32378.42</v>
      </c>
      <c r="AB226" s="32">
        <v>45263.91</v>
      </c>
      <c r="AC226" s="32">
        <v>65336</v>
      </c>
      <c r="AD226" s="32">
        <v>84427.05</v>
      </c>
      <c r="AE226" s="32">
        <v>40291.550000000003</v>
      </c>
      <c r="AF226" s="32">
        <v>86685</v>
      </c>
      <c r="AG226" s="32">
        <v>46668</v>
      </c>
      <c r="AH226" s="32">
        <v>8973</v>
      </c>
      <c r="AI226" s="32">
        <v>51940</v>
      </c>
      <c r="AJ226" s="32">
        <v>-4821.9599999993952</v>
      </c>
      <c r="AK226" s="32">
        <f>VLOOKUP($A226,'Appendix 1 Data'!$A:$R,12,FALSE)</f>
        <v>68739</v>
      </c>
      <c r="AM226" s="21">
        <v>45184</v>
      </c>
      <c r="AN226" s="21">
        <v>49687</v>
      </c>
      <c r="AO226" s="21">
        <v>82660</v>
      </c>
      <c r="AP226" s="21">
        <v>91493</v>
      </c>
      <c r="AQ226" s="21">
        <v>102912</v>
      </c>
      <c r="AR226" s="21">
        <v>112195</v>
      </c>
      <c r="AS226" s="21">
        <v>107221</v>
      </c>
      <c r="AT226" s="21">
        <v>107453</v>
      </c>
      <c r="AU226" s="21">
        <v>55912</v>
      </c>
      <c r="AV226" s="21">
        <v>59311</v>
      </c>
      <c r="AW226" s="21">
        <f>VLOOKUP($A226,'Appendix 1 Data'!$A:$R,15,FALSE)</f>
        <v>70512</v>
      </c>
      <c r="AZ226" s="34"/>
      <c r="BA226" s="25"/>
    </row>
    <row r="227" spans="1:57" s="201" customFormat="1" ht="19.5" customHeight="1" x14ac:dyDescent="0.25">
      <c r="A227" s="201">
        <v>7019</v>
      </c>
      <c r="B227" s="201" t="s">
        <v>437</v>
      </c>
      <c r="C227" s="202">
        <v>0</v>
      </c>
      <c r="D227" s="202">
        <v>0</v>
      </c>
      <c r="E227" s="202">
        <v>0</v>
      </c>
      <c r="F227" s="202">
        <v>0</v>
      </c>
      <c r="G227" s="202">
        <v>0</v>
      </c>
      <c r="H227" s="202">
        <v>0</v>
      </c>
      <c r="I227" s="202">
        <v>0</v>
      </c>
      <c r="J227" s="202">
        <v>0</v>
      </c>
      <c r="K227" s="202">
        <v>0</v>
      </c>
      <c r="L227" s="202">
        <v>0</v>
      </c>
      <c r="M227" s="202">
        <v>0</v>
      </c>
      <c r="N227" s="203"/>
      <c r="O227" s="204">
        <v>0</v>
      </c>
      <c r="P227" s="204">
        <v>0</v>
      </c>
      <c r="Q227" s="204">
        <v>0</v>
      </c>
      <c r="R227" s="204">
        <v>0</v>
      </c>
      <c r="S227" s="204">
        <v>0</v>
      </c>
      <c r="T227" s="204">
        <v>0</v>
      </c>
      <c r="U227" s="204">
        <v>0</v>
      </c>
      <c r="V227" s="204">
        <v>0</v>
      </c>
      <c r="W227" s="204">
        <v>0</v>
      </c>
      <c r="X227" s="204">
        <v>0</v>
      </c>
      <c r="Y227" s="204">
        <v>0</v>
      </c>
      <c r="Z227" s="203"/>
      <c r="AA227" s="205">
        <v>0</v>
      </c>
      <c r="AB227" s="205">
        <v>0</v>
      </c>
      <c r="AC227" s="205">
        <v>0</v>
      </c>
      <c r="AD227" s="205">
        <v>0</v>
      </c>
      <c r="AE227" s="205">
        <v>0</v>
      </c>
      <c r="AF227" s="205">
        <v>0</v>
      </c>
      <c r="AG227" s="205">
        <v>0</v>
      </c>
      <c r="AH227" s="205">
        <v>0</v>
      </c>
      <c r="AI227" s="205">
        <v>0</v>
      </c>
      <c r="AJ227" s="205">
        <v>0</v>
      </c>
      <c r="AK227" s="205">
        <v>0</v>
      </c>
      <c r="AL227" s="203"/>
      <c r="AM227" s="207">
        <v>0</v>
      </c>
      <c r="AN227" s="207">
        <v>0</v>
      </c>
      <c r="AO227" s="207">
        <v>0</v>
      </c>
      <c r="AP227" s="207">
        <v>0</v>
      </c>
      <c r="AQ227" s="207">
        <v>0</v>
      </c>
      <c r="AR227" s="207">
        <v>0</v>
      </c>
      <c r="AS227" s="207">
        <v>0</v>
      </c>
      <c r="AT227" s="207">
        <v>0</v>
      </c>
      <c r="AU227" s="207">
        <v>0</v>
      </c>
      <c r="AV227" s="207">
        <v>0</v>
      </c>
      <c r="AW227" s="207">
        <v>0</v>
      </c>
      <c r="AX227" s="203"/>
      <c r="AY227" s="203"/>
      <c r="AZ227" s="209"/>
    </row>
    <row r="228" spans="1:57" ht="19.5" customHeight="1" x14ac:dyDescent="0.25">
      <c r="A228" s="5">
        <v>7021</v>
      </c>
      <c r="B228" s="5" t="s">
        <v>162</v>
      </c>
      <c r="C228" s="30">
        <v>125134.83</v>
      </c>
      <c r="D228" s="30">
        <v>52990.62</v>
      </c>
      <c r="E228" s="30">
        <v>79590</v>
      </c>
      <c r="F228" s="30">
        <v>94727.65</v>
      </c>
      <c r="G228" s="30">
        <v>94386.52</v>
      </c>
      <c r="H228" s="30">
        <v>30520</v>
      </c>
      <c r="I228" s="30">
        <v>101838</v>
      </c>
      <c r="J228" s="30">
        <v>151475</v>
      </c>
      <c r="K228" s="30">
        <v>111408</v>
      </c>
      <c r="L228" s="30">
        <v>135867.8000000001</v>
      </c>
      <c r="M228" s="30">
        <f>VLOOKUP($A228,'Appendix 1 Data'!$A:$R,5,FALSE)</f>
        <v>110288</v>
      </c>
      <c r="O228" s="31">
        <v>110000</v>
      </c>
      <c r="P228" s="31">
        <v>50000</v>
      </c>
      <c r="Q228" s="31">
        <v>57000</v>
      </c>
      <c r="R228" s="31">
        <v>90000</v>
      </c>
      <c r="S228" s="31">
        <v>160800</v>
      </c>
      <c r="T228" s="31">
        <v>30520</v>
      </c>
      <c r="U228" s="31">
        <v>20000</v>
      </c>
      <c r="V228" s="31">
        <v>100300</v>
      </c>
      <c r="W228" s="31">
        <v>52500</v>
      </c>
      <c r="X228" s="31">
        <v>80753</v>
      </c>
      <c r="Y228" s="245">
        <f>VLOOKUP($A228,'Appendix 1 Data'!$A:$R,11,FALSE)</f>
        <v>42288</v>
      </c>
      <c r="AA228" s="32">
        <v>15134.830000000002</v>
      </c>
      <c r="AB228" s="32">
        <v>2990.6200000000026</v>
      </c>
      <c r="AC228" s="32">
        <v>22590</v>
      </c>
      <c r="AD228" s="32">
        <v>4727.6499999999942</v>
      </c>
      <c r="AE228" s="32">
        <v>-66413.48</v>
      </c>
      <c r="AF228" s="32">
        <v>0</v>
      </c>
      <c r="AG228" s="32">
        <v>81838</v>
      </c>
      <c r="AH228" s="32">
        <v>51175</v>
      </c>
      <c r="AI228" s="32">
        <v>58908</v>
      </c>
      <c r="AJ228" s="32">
        <v>55114.800000000105</v>
      </c>
      <c r="AK228" s="32">
        <f>VLOOKUP($A228,'Appendix 1 Data'!$A:$R,12,FALSE)</f>
        <v>68000</v>
      </c>
      <c r="AM228" s="21">
        <v>26506</v>
      </c>
      <c r="AN228" s="21">
        <v>28610</v>
      </c>
      <c r="AO228" s="21">
        <v>47992</v>
      </c>
      <c r="AP228" s="21">
        <v>50257</v>
      </c>
      <c r="AQ228" s="21">
        <v>50903</v>
      </c>
      <c r="AR228" s="21">
        <v>82056</v>
      </c>
      <c r="AS228" s="21">
        <v>91851</v>
      </c>
      <c r="AT228" s="21">
        <v>91851</v>
      </c>
      <c r="AU228" s="21">
        <v>60000</v>
      </c>
      <c r="AV228" s="21">
        <v>60800</v>
      </c>
      <c r="AW228" s="21">
        <f>VLOOKUP($A228,'Appendix 1 Data'!$A:$R,15,FALSE)</f>
        <v>68000</v>
      </c>
      <c r="AZ228" s="33"/>
      <c r="BA228" s="25"/>
    </row>
    <row r="229" spans="1:57" ht="19.5" customHeight="1" x14ac:dyDescent="0.25">
      <c r="A229" s="5">
        <v>7022</v>
      </c>
      <c r="B229" s="5" t="s">
        <v>208</v>
      </c>
      <c r="C229" s="30">
        <v>57708.1</v>
      </c>
      <c r="D229" s="30">
        <v>87415</v>
      </c>
      <c r="E229" s="30">
        <v>62885</v>
      </c>
      <c r="F229" s="30">
        <v>32191.040000000001</v>
      </c>
      <c r="G229" s="30">
        <v>-4181.43</v>
      </c>
      <c r="H229" s="30">
        <v>72866</v>
      </c>
      <c r="I229" s="30">
        <v>98199</v>
      </c>
      <c r="J229" s="30">
        <v>137659</v>
      </c>
      <c r="K229" s="30">
        <v>64096</v>
      </c>
      <c r="L229" s="30">
        <v>37071.839999999895</v>
      </c>
      <c r="M229" s="30">
        <f>VLOOKUP($A229,'Appendix 1 Data'!$A:$R,5,FALSE)</f>
        <v>195374</v>
      </c>
      <c r="O229" s="31">
        <v>42700</v>
      </c>
      <c r="P229" s="31">
        <v>61200</v>
      </c>
      <c r="Q229" s="31">
        <v>65100</v>
      </c>
      <c r="R229" s="31">
        <v>6200</v>
      </c>
      <c r="S229" s="31">
        <v>0</v>
      </c>
      <c r="T229" s="31">
        <v>41700</v>
      </c>
      <c r="U229" s="31">
        <v>43659</v>
      </c>
      <c r="V229" s="31">
        <v>111447</v>
      </c>
      <c r="W229" s="31">
        <v>64096</v>
      </c>
      <c r="X229" s="31">
        <v>8128</v>
      </c>
      <c r="Y229" s="245">
        <f>VLOOKUP($A229,'Appendix 1 Data'!$A:$R,11,FALSE)</f>
        <v>140560</v>
      </c>
      <c r="AA229" s="32">
        <v>15008.099999999999</v>
      </c>
      <c r="AB229" s="32">
        <v>26215</v>
      </c>
      <c r="AC229" s="32">
        <v>-2215</v>
      </c>
      <c r="AD229" s="32">
        <v>25991.040000000001</v>
      </c>
      <c r="AE229" s="32">
        <v>-4181.43</v>
      </c>
      <c r="AF229" s="32">
        <v>31166</v>
      </c>
      <c r="AG229" s="32">
        <v>54540</v>
      </c>
      <c r="AH229" s="32">
        <v>26212</v>
      </c>
      <c r="AI229" s="32">
        <v>0</v>
      </c>
      <c r="AJ229" s="32">
        <v>28943.839999999895</v>
      </c>
      <c r="AK229" s="32">
        <f>VLOOKUP($A229,'Appendix 1 Data'!$A:$R,12,FALSE)</f>
        <v>54814</v>
      </c>
      <c r="AM229" s="21">
        <v>49733</v>
      </c>
      <c r="AN229" s="21">
        <v>53721</v>
      </c>
      <c r="AO229" s="21">
        <v>92605</v>
      </c>
      <c r="AP229" s="21">
        <v>88959</v>
      </c>
      <c r="AQ229" s="21">
        <v>91362</v>
      </c>
      <c r="AR229" s="21">
        <v>103102</v>
      </c>
      <c r="AS229" s="21">
        <v>102617</v>
      </c>
      <c r="AT229" s="21">
        <v>111257</v>
      </c>
      <c r="AU229" s="21">
        <v>106635</v>
      </c>
      <c r="AV229" s="21">
        <v>117958</v>
      </c>
      <c r="AW229" s="21">
        <f>VLOOKUP($A229,'Appendix 1 Data'!$A:$R,15,FALSE)</f>
        <v>113960</v>
      </c>
      <c r="BA229" s="143"/>
    </row>
    <row r="230" spans="1:57" ht="19.5" customHeight="1" x14ac:dyDescent="0.25">
      <c r="A230" s="5">
        <v>7024</v>
      </c>
      <c r="B230" s="5" t="s">
        <v>140</v>
      </c>
      <c r="C230" s="30">
        <v>71495.009999999995</v>
      </c>
      <c r="D230" s="30">
        <v>59110.689999999944</v>
      </c>
      <c r="E230" s="30">
        <v>84134</v>
      </c>
      <c r="F230" s="30">
        <v>71697.009999999995</v>
      </c>
      <c r="G230" s="30">
        <v>70947.429999999993</v>
      </c>
      <c r="H230" s="30">
        <v>76905</v>
      </c>
      <c r="I230" s="30">
        <v>141723</v>
      </c>
      <c r="J230" s="30">
        <v>159840</v>
      </c>
      <c r="K230" s="30">
        <v>78132</v>
      </c>
      <c r="L230" s="30">
        <v>76818.420000000347</v>
      </c>
      <c r="M230" s="30">
        <f>VLOOKUP($A230,'Appendix 1 Data'!$A:$R,5,FALSE)</f>
        <v>198711</v>
      </c>
      <c r="O230" s="31">
        <v>54100</v>
      </c>
      <c r="P230" s="31">
        <v>36300</v>
      </c>
      <c r="Q230" s="31">
        <v>49707</v>
      </c>
      <c r="R230" s="31">
        <v>43400</v>
      </c>
      <c r="S230" s="31">
        <v>42800</v>
      </c>
      <c r="T230" s="31">
        <v>40489</v>
      </c>
      <c r="U230" s="31">
        <v>85200</v>
      </c>
      <c r="V230" s="31">
        <v>97980</v>
      </c>
      <c r="W230" s="31">
        <v>35000</v>
      </c>
      <c r="X230" s="31">
        <v>31820</v>
      </c>
      <c r="Y230" s="245">
        <f>VLOOKUP($A230,'Appendix 1 Data'!$A:$R,11,FALSE)</f>
        <v>141602</v>
      </c>
      <c r="AA230" s="32">
        <v>17395.009999999995</v>
      </c>
      <c r="AB230" s="32">
        <v>22810.689999999944</v>
      </c>
      <c r="AC230" s="32">
        <v>34427</v>
      </c>
      <c r="AD230" s="32">
        <v>28297.009999999995</v>
      </c>
      <c r="AE230" s="32">
        <v>28147.429999999993</v>
      </c>
      <c r="AF230" s="32">
        <v>36416</v>
      </c>
      <c r="AG230" s="32">
        <v>56523</v>
      </c>
      <c r="AH230" s="32">
        <v>61860</v>
      </c>
      <c r="AI230" s="32">
        <v>43132</v>
      </c>
      <c r="AJ230" s="32">
        <v>44998.420000000347</v>
      </c>
      <c r="AK230" s="32">
        <f>VLOOKUP($A230,'Appendix 1 Data'!$A:$R,12,FALSE)</f>
        <v>57109</v>
      </c>
      <c r="AM230" s="21">
        <v>29107</v>
      </c>
      <c r="AN230" s="21">
        <v>30155</v>
      </c>
      <c r="AO230" s="21">
        <v>49851</v>
      </c>
      <c r="AP230" s="21">
        <v>51076</v>
      </c>
      <c r="AQ230" s="21">
        <v>52023</v>
      </c>
      <c r="AR230" s="21">
        <v>85770</v>
      </c>
      <c r="AS230" s="21">
        <v>94376</v>
      </c>
      <c r="AT230" s="21">
        <v>94376</v>
      </c>
      <c r="AU230" s="21">
        <v>50173</v>
      </c>
      <c r="AV230" s="21">
        <v>63833</v>
      </c>
      <c r="AW230" s="21">
        <f>VLOOKUP($A230,'Appendix 1 Data'!$A:$R,15,FALSE)</f>
        <v>62520</v>
      </c>
    </row>
    <row r="231" spans="1:57" ht="19.5" customHeight="1" x14ac:dyDescent="0.25">
      <c r="C231" s="30"/>
      <c r="AA231" s="32"/>
      <c r="AZ231" s="34"/>
      <c r="BA231" s="35"/>
      <c r="BB231" s="35"/>
      <c r="BC231" s="35"/>
      <c r="BD231" s="35"/>
    </row>
    <row r="232" spans="1:57" ht="19.5" customHeight="1" x14ac:dyDescent="0.25">
      <c r="A232" s="36"/>
      <c r="B232" s="36" t="s">
        <v>192</v>
      </c>
      <c r="C232" s="37">
        <f t="shared" ref="C232:K232" si="16">SUM(C221:C231)</f>
        <v>489571.38</v>
      </c>
      <c r="D232" s="37">
        <f t="shared" si="16"/>
        <v>582658.09</v>
      </c>
      <c r="E232" s="37">
        <f t="shared" si="16"/>
        <v>892571</v>
      </c>
      <c r="F232" s="37">
        <f t="shared" si="16"/>
        <v>1115883.18</v>
      </c>
      <c r="G232" s="37">
        <f t="shared" si="16"/>
        <v>1128460.26</v>
      </c>
      <c r="H232" s="37">
        <f t="shared" si="16"/>
        <v>1076804</v>
      </c>
      <c r="I232" s="37">
        <f t="shared" si="16"/>
        <v>933304</v>
      </c>
      <c r="J232" s="37">
        <f t="shared" si="16"/>
        <v>1727402</v>
      </c>
      <c r="K232" s="37">
        <f t="shared" si="16"/>
        <v>1126426</v>
      </c>
      <c r="L232" s="37">
        <f>SUM(L221:L231)</f>
        <v>1218601.3600000017</v>
      </c>
      <c r="M232" s="37">
        <f>SUM(M221:M231)</f>
        <v>1113636.3900000001</v>
      </c>
      <c r="N232" s="38"/>
      <c r="O232" s="39">
        <f t="shared" ref="O232:Y232" si="17">SUM(O221:O231)</f>
        <v>363965.25</v>
      </c>
      <c r="P232" s="39">
        <f t="shared" si="17"/>
        <v>281500</v>
      </c>
      <c r="Q232" s="39">
        <f t="shared" si="17"/>
        <v>689806</v>
      </c>
      <c r="R232" s="39">
        <f t="shared" si="17"/>
        <v>878710</v>
      </c>
      <c r="S232" s="39">
        <f t="shared" si="17"/>
        <v>1083718</v>
      </c>
      <c r="T232" s="39">
        <f t="shared" si="17"/>
        <v>692002</v>
      </c>
      <c r="U232" s="39">
        <f t="shared" si="17"/>
        <v>591389</v>
      </c>
      <c r="V232" s="39">
        <f t="shared" si="17"/>
        <v>1332729</v>
      </c>
      <c r="W232" s="39">
        <f t="shared" si="17"/>
        <v>913954</v>
      </c>
      <c r="X232" s="39">
        <f t="shared" si="17"/>
        <v>888717</v>
      </c>
      <c r="Y232" s="39">
        <f t="shared" si="17"/>
        <v>732105</v>
      </c>
      <c r="Z232" s="38"/>
      <c r="AA232" s="40">
        <f t="shared" ref="AA232:AI232" si="18">SUM(AA221:AA231)</f>
        <v>125606.12999999999</v>
      </c>
      <c r="AB232" s="40">
        <f t="shared" si="18"/>
        <v>301158.08999999991</v>
      </c>
      <c r="AC232" s="40">
        <f t="shared" si="18"/>
        <v>202765</v>
      </c>
      <c r="AD232" s="40">
        <f t="shared" si="18"/>
        <v>237173.17999999993</v>
      </c>
      <c r="AE232" s="40">
        <f t="shared" si="18"/>
        <v>44742.260000000017</v>
      </c>
      <c r="AF232" s="40">
        <f t="shared" si="18"/>
        <v>384802</v>
      </c>
      <c r="AG232" s="40">
        <f t="shared" si="18"/>
        <v>341915</v>
      </c>
      <c r="AH232" s="40">
        <f t="shared" si="18"/>
        <v>394673</v>
      </c>
      <c r="AI232" s="40">
        <f t="shared" si="18"/>
        <v>212472</v>
      </c>
      <c r="AJ232" s="40">
        <f>SUM(AJ221:AJ231)</f>
        <v>329884.36000000167</v>
      </c>
      <c r="AK232" s="40">
        <f>SUM(AK221:AK231)</f>
        <v>381531.39000000025</v>
      </c>
      <c r="AM232" s="41">
        <f t="shared" ref="AM232:AU232" si="19">SUM(AM221:AM231)</f>
        <v>296410</v>
      </c>
      <c r="AN232" s="41">
        <f t="shared" si="19"/>
        <v>315311</v>
      </c>
      <c r="AO232" s="41">
        <f t="shared" si="19"/>
        <v>538018</v>
      </c>
      <c r="AP232" s="41">
        <f t="shared" si="19"/>
        <v>565670</v>
      </c>
      <c r="AQ232" s="41">
        <f t="shared" si="19"/>
        <v>594303</v>
      </c>
      <c r="AR232" s="41">
        <f t="shared" si="19"/>
        <v>705834</v>
      </c>
      <c r="AS232" s="41">
        <f t="shared" si="19"/>
        <v>725188</v>
      </c>
      <c r="AT232" s="41">
        <f t="shared" si="19"/>
        <v>750826</v>
      </c>
      <c r="AU232" s="41">
        <f t="shared" si="19"/>
        <v>525029</v>
      </c>
      <c r="AV232" s="41">
        <f>SUM(AV221:AV231)</f>
        <v>579763</v>
      </c>
      <c r="AW232" s="41">
        <f>SUM(AW221:AW231)</f>
        <v>605924</v>
      </c>
      <c r="AZ232" s="33"/>
      <c r="BE232" s="35"/>
    </row>
    <row r="233" spans="1:57" s="36" customFormat="1" ht="19.5" customHeight="1" x14ac:dyDescent="0.25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8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8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38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38"/>
      <c r="AY233" s="38"/>
      <c r="AZ233" s="33"/>
      <c r="BA233" s="25"/>
      <c r="BB233" s="5"/>
      <c r="BC233" s="5"/>
      <c r="BD233" s="5"/>
      <c r="BE233" s="5"/>
    </row>
    <row r="234" spans="1:57" s="36" customFormat="1" ht="19.5" customHeight="1" x14ac:dyDescent="0.25">
      <c r="A234" s="36" t="s">
        <v>181</v>
      </c>
      <c r="B234" s="36" t="s">
        <v>353</v>
      </c>
      <c r="C234" s="37">
        <f t="shared" ref="C234:J234" si="20">C232+C218+C199+C150+C5</f>
        <v>10956222.559999997</v>
      </c>
      <c r="D234" s="37">
        <f t="shared" si="20"/>
        <v>10570901.709999997</v>
      </c>
      <c r="E234" s="37">
        <f t="shared" si="20"/>
        <v>12568026</v>
      </c>
      <c r="F234" s="37">
        <f t="shared" si="20"/>
        <v>9267638.5299999956</v>
      </c>
      <c r="G234" s="37">
        <f t="shared" si="20"/>
        <v>9186861.5700000003</v>
      </c>
      <c r="H234" s="37">
        <f t="shared" si="20"/>
        <v>8730694</v>
      </c>
      <c r="I234" s="37">
        <f t="shared" si="20"/>
        <v>10553014</v>
      </c>
      <c r="J234" s="37">
        <f t="shared" si="20"/>
        <v>10459290</v>
      </c>
      <c r="K234" s="37">
        <v>9858692</v>
      </c>
      <c r="L234" s="37">
        <f>SUM(L232,L218,L199,L150)</f>
        <v>7671958.4899999946</v>
      </c>
      <c r="M234" s="37">
        <f>SUM(M232,M218,M199,M150)</f>
        <v>8101609.1100000013</v>
      </c>
      <c r="N234" s="38"/>
      <c r="O234" s="39">
        <f t="shared" ref="O234:AR234" si="21">O232+O218+O199+O150+O5</f>
        <v>6734018.0199999996</v>
      </c>
      <c r="P234" s="39">
        <f t="shared" si="21"/>
        <v>5855401.2300000004</v>
      </c>
      <c r="Q234" s="39">
        <f t="shared" si="21"/>
        <v>6747633</v>
      </c>
      <c r="R234" s="39">
        <f t="shared" si="21"/>
        <v>5595723</v>
      </c>
      <c r="S234" s="39">
        <f t="shared" si="21"/>
        <v>5958334.0800000001</v>
      </c>
      <c r="T234" s="39">
        <f t="shared" si="21"/>
        <v>5229801</v>
      </c>
      <c r="U234" s="39">
        <f>U232+U218+U199+U150+U5</f>
        <v>5602498</v>
      </c>
      <c r="V234" s="39">
        <f>V232+V218+V199+V150+V5</f>
        <v>5818846</v>
      </c>
      <c r="W234" s="39">
        <f>W232+W218+W199+W150+W5</f>
        <v>5356855</v>
      </c>
      <c r="X234" s="39">
        <f>X232+X218+X199+X150+X5</f>
        <v>4632571.25</v>
      </c>
      <c r="Y234" s="39">
        <f>Y232+Y218+Y199+Y150+Y5</f>
        <v>4665902.66</v>
      </c>
      <c r="Z234" s="38"/>
      <c r="AA234" s="40">
        <f t="shared" si="21"/>
        <v>4021280.54</v>
      </c>
      <c r="AB234" s="40">
        <f t="shared" si="21"/>
        <v>4715500.4799999995</v>
      </c>
      <c r="AC234" s="40">
        <f t="shared" si="21"/>
        <v>5820393</v>
      </c>
      <c r="AD234" s="40">
        <f t="shared" si="21"/>
        <v>3671915.53</v>
      </c>
      <c r="AE234" s="40">
        <f t="shared" si="21"/>
        <v>3228527.4900000012</v>
      </c>
      <c r="AF234" s="40">
        <f t="shared" si="21"/>
        <v>3269943</v>
      </c>
      <c r="AG234" s="40">
        <f>AG232+AG218+AG199+AG150+AG5</f>
        <v>4096830</v>
      </c>
      <c r="AH234" s="40">
        <f>AH232+AH218+AH199+AH150+AH5</f>
        <v>4039846</v>
      </c>
      <c r="AI234" s="40">
        <v>4039846</v>
      </c>
      <c r="AJ234" s="40">
        <f>SUM(AJ232,AJ218,AJ199,AJ150)</f>
        <v>3039387.2399999974</v>
      </c>
      <c r="AK234" s="40">
        <f>SUM(AK232,AK218,AK199,AK150)</f>
        <v>3435706.45</v>
      </c>
      <c r="AL234" s="38"/>
      <c r="AM234" s="41">
        <f t="shared" si="21"/>
        <v>8907143</v>
      </c>
      <c r="AN234" s="41">
        <f t="shared" si="21"/>
        <v>9363266</v>
      </c>
      <c r="AO234" s="41">
        <f t="shared" si="21"/>
        <v>10426462</v>
      </c>
      <c r="AP234" s="41">
        <f t="shared" si="21"/>
        <v>10308682</v>
      </c>
      <c r="AQ234" s="41">
        <f t="shared" si="21"/>
        <v>10543703</v>
      </c>
      <c r="AR234" s="41">
        <f t="shared" si="21"/>
        <v>11773490</v>
      </c>
      <c r="AS234" s="41">
        <f>AS232+AS218+AS199+AS150+AS5</f>
        <v>10398537</v>
      </c>
      <c r="AT234" s="41">
        <f>AT232+AT218+AT199+AT150+AT5</f>
        <v>10385485</v>
      </c>
      <c r="AU234" s="41">
        <v>10385485</v>
      </c>
      <c r="AV234" s="41">
        <f>SUM(AV232,AV218,AV199,AV150)</f>
        <v>9331567</v>
      </c>
      <c r="AW234" s="41">
        <f>SUM(AW232,AW218,AW199,AW150)</f>
        <v>9332216</v>
      </c>
      <c r="AX234" s="38"/>
      <c r="AY234" s="38"/>
      <c r="AZ234" s="33"/>
      <c r="BA234" s="25"/>
      <c r="BB234" s="5"/>
      <c r="BC234" s="5"/>
      <c r="BD234" s="5"/>
      <c r="BE234" s="5"/>
    </row>
    <row r="235" spans="1:57" s="36" customFormat="1" x14ac:dyDescent="0.25">
      <c r="A235" s="5"/>
      <c r="B235" s="5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20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20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8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38"/>
      <c r="AY235" s="38"/>
      <c r="AZ235" s="33"/>
      <c r="BA235" s="25"/>
      <c r="BB235" s="5"/>
      <c r="BC235" s="5"/>
      <c r="BD235" s="5"/>
      <c r="BE235" s="5"/>
    </row>
    <row r="236" spans="1:57" x14ac:dyDescent="0.25">
      <c r="AZ236" s="45"/>
      <c r="BA236" s="25"/>
    </row>
    <row r="237" spans="1:57" x14ac:dyDescent="0.25">
      <c r="B237" s="5" t="s">
        <v>440</v>
      </c>
      <c r="C237" s="30">
        <f>[3]Sheet1!$B$217</f>
        <v>8948758</v>
      </c>
      <c r="D237" s="30">
        <v>10755298.73</v>
      </c>
      <c r="E237" s="30">
        <f>[4]schoolssummary!$D$13-[4]schoolssummary!$D$12</f>
        <v>10571011.659999998</v>
      </c>
      <c r="F237" s="30">
        <f>-[5]schooldetails!$G$241</f>
        <v>12568025.550000001</v>
      </c>
      <c r="G237" s="30">
        <f>-[6]schooldetails!$G$241</f>
        <v>9267638.9499999955</v>
      </c>
      <c r="H237" s="30">
        <f>-[7]First!$V$141-[7]Middle!$V$45-[7]High!$V$22-[7]Special!$V$14-[7]Trust!$V$26</f>
        <v>9243392.6200000234</v>
      </c>
      <c r="I237" s="30">
        <f>-SUM([8]first!$U$128:$V$128)-SUM([8]middle!$U$36:$V$36)-SUM([8]high!$U$17:$V$17)-SUM([8]special!$U$12:$V$12)-SUM([8]trust!$U$19:$V$19)</f>
        <v>8499743.7800000235</v>
      </c>
      <c r="J237" s="30">
        <f>-[9]First!$U$125-[9]Middle!$U$34-[9]High!$U$17-[9]Special!$U$13-[9]Trust!$U$25</f>
        <v>9743748.8200000189</v>
      </c>
      <c r="K237" s="30">
        <f>-[10]first!$T$125-[10]middle!$T$30-[10]high!$T$14-[10]special!$T$13-[10]trustnote!$T$30</f>
        <v>9858695.0100000128</v>
      </c>
      <c r="L237" s="30">
        <f>-SUM([11]Working!$T$242:$U$242)</f>
        <v>8890841.0700000115</v>
      </c>
      <c r="M237" s="30">
        <f>[1]Working!$V$251</f>
        <v>8101609.1100000003</v>
      </c>
      <c r="BA237" s="25"/>
    </row>
    <row r="238" spans="1:57" x14ac:dyDescent="0.25">
      <c r="AZ238" s="34"/>
      <c r="BA238" s="25"/>
    </row>
    <row r="239" spans="1:57" x14ac:dyDescent="0.25">
      <c r="C239" s="30">
        <f>C234-C237</f>
        <v>2007464.5599999968</v>
      </c>
      <c r="D239" s="30">
        <f t="shared" ref="D239:M239" si="22">D234-D237</f>
        <v>-184397.02000000328</v>
      </c>
      <c r="E239" s="30">
        <f t="shared" si="22"/>
        <v>1997014.3400000017</v>
      </c>
      <c r="F239" s="30">
        <f t="shared" si="22"/>
        <v>-3300387.0200000051</v>
      </c>
      <c r="G239" s="30">
        <f t="shared" si="22"/>
        <v>-80777.379999995232</v>
      </c>
      <c r="H239" s="30">
        <f t="shared" si="22"/>
        <v>-512698.62000002339</v>
      </c>
      <c r="I239" s="30">
        <f t="shared" si="22"/>
        <v>2053270.2199999765</v>
      </c>
      <c r="J239" s="30">
        <f t="shared" si="22"/>
        <v>715541.17999998108</v>
      </c>
      <c r="K239" s="30">
        <f t="shared" si="22"/>
        <v>-3.0100000128149986</v>
      </c>
      <c r="L239" s="30">
        <f t="shared" ref="L239" si="23">L234-L237</f>
        <v>-1218882.5800000168</v>
      </c>
      <c r="M239" s="30">
        <f t="shared" si="22"/>
        <v>0</v>
      </c>
      <c r="AZ239" s="33"/>
      <c r="BA239" s="25"/>
    </row>
    <row r="240" spans="1:57" x14ac:dyDescent="0.25">
      <c r="L240" s="215"/>
      <c r="M240" s="215"/>
      <c r="BA240" s="143"/>
    </row>
    <row r="242" spans="52:57" x14ac:dyDescent="0.25">
      <c r="AZ242" s="34"/>
      <c r="BA242" s="35"/>
      <c r="BB242" s="35"/>
      <c r="BC242" s="35"/>
      <c r="BD242" s="35"/>
      <c r="BE242" s="35"/>
    </row>
    <row r="243" spans="52:57" x14ac:dyDescent="0.25">
      <c r="AZ243" s="33"/>
    </row>
    <row r="244" spans="52:57" x14ac:dyDescent="0.25">
      <c r="AZ244" s="33"/>
      <c r="BA244" s="25"/>
    </row>
    <row r="245" spans="52:57" x14ac:dyDescent="0.25">
      <c r="AZ245" s="33"/>
      <c r="BA245" s="25"/>
    </row>
    <row r="246" spans="52:57" x14ac:dyDescent="0.25">
      <c r="AZ246" s="33"/>
      <c r="BA246" s="25"/>
    </row>
    <row r="247" spans="52:57" x14ac:dyDescent="0.25">
      <c r="AZ247" s="45"/>
      <c r="BA247" s="25"/>
    </row>
    <row r="248" spans="52:57" x14ac:dyDescent="0.25">
      <c r="BA248" s="25"/>
    </row>
    <row r="249" spans="52:57" x14ac:dyDescent="0.25">
      <c r="AZ249" s="34"/>
      <c r="BA249" s="25"/>
    </row>
    <row r="250" spans="52:57" x14ac:dyDescent="0.25">
      <c r="AZ250" s="33"/>
      <c r="BA250" s="25"/>
    </row>
    <row r="251" spans="52:57" x14ac:dyDescent="0.25">
      <c r="BA251" s="143"/>
    </row>
    <row r="252" spans="52:57" x14ac:dyDescent="0.25">
      <c r="BE252" s="35"/>
    </row>
    <row r="253" spans="52:57" x14ac:dyDescent="0.25">
      <c r="AZ253" s="34"/>
      <c r="BA253" s="35"/>
      <c r="BB253" s="35"/>
      <c r="BC253" s="35"/>
      <c r="BD253" s="35"/>
    </row>
    <row r="254" spans="52:57" x14ac:dyDescent="0.25">
      <c r="AZ254" s="33"/>
    </row>
    <row r="255" spans="52:57" x14ac:dyDescent="0.25">
      <c r="AZ255" s="33"/>
      <c r="BA255" s="25"/>
    </row>
    <row r="256" spans="52:57" x14ac:dyDescent="0.25">
      <c r="AZ256" s="33"/>
      <c r="BA256" s="25"/>
    </row>
    <row r="257" spans="2:57" x14ac:dyDescent="0.25">
      <c r="AZ257" s="33"/>
      <c r="BA257" s="25"/>
    </row>
    <row r="258" spans="2:57" x14ac:dyDescent="0.25">
      <c r="B258" s="29"/>
      <c r="C258" s="48"/>
      <c r="D258" s="48"/>
      <c r="E258" s="48"/>
      <c r="AA258" s="49"/>
      <c r="AB258" s="49"/>
      <c r="AC258" s="49"/>
      <c r="AN258" s="50"/>
      <c r="AO258" s="50"/>
      <c r="AZ258" s="45"/>
      <c r="BA258" s="25"/>
    </row>
    <row r="259" spans="2:57" x14ac:dyDescent="0.25">
      <c r="BA259" s="25"/>
    </row>
    <row r="260" spans="2:57" x14ac:dyDescent="0.25">
      <c r="AZ260" s="34"/>
      <c r="BA260" s="25"/>
    </row>
    <row r="261" spans="2:57" x14ac:dyDescent="0.25">
      <c r="AZ261" s="33"/>
      <c r="BA261" s="25"/>
    </row>
    <row r="262" spans="2:57" x14ac:dyDescent="0.25">
      <c r="BA262" s="143"/>
      <c r="BE262" s="35"/>
    </row>
    <row r="264" spans="2:57" x14ac:dyDescent="0.25">
      <c r="AZ264" s="34"/>
      <c r="BA264" s="35"/>
      <c r="BB264" s="35"/>
      <c r="BC264" s="35"/>
      <c r="BD264" s="35"/>
    </row>
    <row r="265" spans="2:57" x14ac:dyDescent="0.25">
      <c r="AZ265" s="33"/>
    </row>
    <row r="266" spans="2:57" x14ac:dyDescent="0.25">
      <c r="AZ266" s="33"/>
      <c r="BA266" s="25"/>
    </row>
    <row r="267" spans="2:57" x14ac:dyDescent="0.25">
      <c r="AZ267" s="33"/>
      <c r="BA267" s="25"/>
    </row>
    <row r="268" spans="2:57" x14ac:dyDescent="0.25">
      <c r="AZ268" s="33"/>
      <c r="BA268" s="25"/>
    </row>
    <row r="269" spans="2:57" x14ac:dyDescent="0.25">
      <c r="AZ269" s="45"/>
      <c r="BA269" s="25"/>
    </row>
    <row r="270" spans="2:57" x14ac:dyDescent="0.25">
      <c r="BA270" s="25"/>
    </row>
    <row r="271" spans="2:57" x14ac:dyDescent="0.25">
      <c r="AZ271" s="34"/>
      <c r="BA271" s="25"/>
    </row>
    <row r="272" spans="2:57" x14ac:dyDescent="0.25">
      <c r="AZ272" s="33"/>
      <c r="BA272" s="25"/>
      <c r="BE272" s="35"/>
    </row>
    <row r="273" spans="52:57" x14ac:dyDescent="0.25">
      <c r="BA273" s="143"/>
    </row>
    <row r="275" spans="52:57" x14ac:dyDescent="0.25">
      <c r="AZ275" s="34"/>
      <c r="BA275" s="35"/>
      <c r="BB275" s="35"/>
      <c r="BC275" s="35"/>
      <c r="BD275" s="35"/>
    </row>
    <row r="276" spans="52:57" x14ac:dyDescent="0.25">
      <c r="AZ276" s="33"/>
    </row>
    <row r="277" spans="52:57" x14ac:dyDescent="0.25">
      <c r="AZ277" s="33"/>
      <c r="BA277" s="25"/>
    </row>
    <row r="278" spans="52:57" x14ac:dyDescent="0.25">
      <c r="AZ278" s="33"/>
      <c r="BA278" s="25"/>
    </row>
    <row r="279" spans="52:57" x14ac:dyDescent="0.25">
      <c r="AZ279" s="33"/>
      <c r="BA279" s="25"/>
    </row>
    <row r="280" spans="52:57" x14ac:dyDescent="0.25">
      <c r="AZ280" s="45"/>
      <c r="BA280" s="25"/>
    </row>
    <row r="281" spans="52:57" x14ac:dyDescent="0.25">
      <c r="BA281" s="25"/>
    </row>
    <row r="282" spans="52:57" x14ac:dyDescent="0.25">
      <c r="AZ282" s="34"/>
      <c r="BA282" s="25"/>
    </row>
    <row r="283" spans="52:57" x14ac:dyDescent="0.25">
      <c r="AZ283" s="33"/>
      <c r="BA283" s="25"/>
      <c r="BE283" s="35"/>
    </row>
    <row r="284" spans="52:57" x14ac:dyDescent="0.25">
      <c r="BA284" s="143"/>
    </row>
    <row r="286" spans="52:57" x14ac:dyDescent="0.25">
      <c r="AZ286" s="34"/>
      <c r="BA286" s="35"/>
      <c r="BB286" s="35"/>
      <c r="BC286" s="35"/>
      <c r="BD286" s="35"/>
    </row>
    <row r="287" spans="52:57" x14ac:dyDescent="0.25">
      <c r="AZ287" s="33"/>
    </row>
    <row r="288" spans="52:57" x14ac:dyDescent="0.25">
      <c r="AZ288" s="33"/>
      <c r="BA288" s="25"/>
    </row>
    <row r="289" spans="52:57" x14ac:dyDescent="0.25">
      <c r="AZ289" s="33"/>
      <c r="BA289" s="25"/>
    </row>
    <row r="290" spans="52:57" x14ac:dyDescent="0.25">
      <c r="AZ290" s="33"/>
      <c r="BA290" s="25"/>
    </row>
    <row r="291" spans="52:57" x14ac:dyDescent="0.25">
      <c r="AZ291" s="45"/>
      <c r="BA291" s="25"/>
    </row>
    <row r="292" spans="52:57" x14ac:dyDescent="0.25">
      <c r="BA292" s="25"/>
    </row>
    <row r="293" spans="52:57" x14ac:dyDescent="0.25">
      <c r="AZ293" s="34"/>
      <c r="BA293" s="25"/>
      <c r="BE293" s="35"/>
    </row>
    <row r="294" spans="52:57" x14ac:dyDescent="0.25">
      <c r="AZ294" s="33"/>
      <c r="BA294" s="25"/>
    </row>
    <row r="295" spans="52:57" x14ac:dyDescent="0.25">
      <c r="BA295" s="143"/>
    </row>
    <row r="297" spans="52:57" x14ac:dyDescent="0.25">
      <c r="AZ297" s="34"/>
      <c r="BA297" s="35"/>
      <c r="BB297" s="35"/>
      <c r="BC297" s="35"/>
      <c r="BD297" s="35"/>
    </row>
    <row r="298" spans="52:57" x14ac:dyDescent="0.25">
      <c r="AZ298" s="33"/>
    </row>
    <row r="299" spans="52:57" x14ac:dyDescent="0.25">
      <c r="AZ299" s="33"/>
      <c r="BA299" s="25"/>
    </row>
    <row r="300" spans="52:57" x14ac:dyDescent="0.25">
      <c r="AZ300" s="33"/>
      <c r="BA300" s="25"/>
    </row>
    <row r="301" spans="52:57" x14ac:dyDescent="0.25">
      <c r="AZ301" s="33"/>
      <c r="BA301" s="25"/>
    </row>
    <row r="302" spans="52:57" x14ac:dyDescent="0.25">
      <c r="AZ302" s="45"/>
      <c r="BA302" s="25"/>
    </row>
    <row r="303" spans="52:57" x14ac:dyDescent="0.25">
      <c r="BA303" s="25"/>
      <c r="BE303" s="35"/>
    </row>
    <row r="304" spans="52:57" x14ac:dyDescent="0.25">
      <c r="AZ304" s="34"/>
      <c r="BA304" s="25"/>
    </row>
    <row r="305" spans="52:57" x14ac:dyDescent="0.25">
      <c r="AZ305" s="33"/>
      <c r="BA305" s="25"/>
    </row>
    <row r="306" spans="52:57" x14ac:dyDescent="0.25">
      <c r="BA306" s="143"/>
    </row>
    <row r="309" spans="52:57" x14ac:dyDescent="0.25">
      <c r="AZ309" s="34"/>
      <c r="BA309" s="35"/>
      <c r="BB309" s="35"/>
      <c r="BC309" s="35"/>
      <c r="BD309" s="35"/>
    </row>
    <row r="310" spans="52:57" x14ac:dyDescent="0.25">
      <c r="AZ310" s="33"/>
    </row>
    <row r="311" spans="52:57" x14ac:dyDescent="0.25">
      <c r="AZ311" s="33"/>
      <c r="BA311" s="25"/>
    </row>
    <row r="312" spans="52:57" x14ac:dyDescent="0.25">
      <c r="AZ312" s="33"/>
      <c r="BA312" s="25"/>
    </row>
    <row r="313" spans="52:57" x14ac:dyDescent="0.25">
      <c r="AZ313" s="33"/>
      <c r="BA313" s="25"/>
      <c r="BE313" s="35"/>
    </row>
    <row r="314" spans="52:57" x14ac:dyDescent="0.25">
      <c r="AZ314" s="45"/>
      <c r="BA314" s="25"/>
    </row>
    <row r="315" spans="52:57" x14ac:dyDescent="0.25">
      <c r="BA315" s="25"/>
    </row>
    <row r="316" spans="52:57" x14ac:dyDescent="0.25">
      <c r="AZ316" s="34"/>
      <c r="BA316" s="25"/>
    </row>
    <row r="317" spans="52:57" x14ac:dyDescent="0.25">
      <c r="AZ317" s="33"/>
      <c r="BA317" s="25"/>
    </row>
    <row r="318" spans="52:57" x14ac:dyDescent="0.25">
      <c r="BA318" s="143"/>
    </row>
    <row r="320" spans="52:57" x14ac:dyDescent="0.25">
      <c r="AZ320" s="34"/>
      <c r="BA320" s="35"/>
      <c r="BB320" s="35"/>
      <c r="BC320" s="35"/>
      <c r="BD320" s="35"/>
    </row>
    <row r="321" spans="52:57" x14ac:dyDescent="0.25">
      <c r="AZ321" s="33"/>
    </row>
    <row r="322" spans="52:57" x14ac:dyDescent="0.25">
      <c r="AZ322" s="33"/>
      <c r="BA322" s="25"/>
    </row>
    <row r="323" spans="52:57" x14ac:dyDescent="0.25">
      <c r="AZ323" s="33"/>
      <c r="BA323" s="25"/>
      <c r="BE323" s="35"/>
    </row>
    <row r="324" spans="52:57" x14ac:dyDescent="0.25">
      <c r="AZ324" s="33"/>
      <c r="BA324" s="25"/>
    </row>
    <row r="325" spans="52:57" x14ac:dyDescent="0.25">
      <c r="AZ325" s="45"/>
      <c r="BA325" s="25"/>
    </row>
    <row r="326" spans="52:57" x14ac:dyDescent="0.25">
      <c r="BA326" s="25"/>
    </row>
    <row r="327" spans="52:57" x14ac:dyDescent="0.25">
      <c r="AZ327" s="34"/>
      <c r="BA327" s="25"/>
    </row>
    <row r="328" spans="52:57" x14ac:dyDescent="0.25">
      <c r="AZ328" s="33"/>
      <c r="BA328" s="25"/>
    </row>
    <row r="329" spans="52:57" x14ac:dyDescent="0.25">
      <c r="BA329" s="143"/>
    </row>
    <row r="331" spans="52:57" x14ac:dyDescent="0.25">
      <c r="AZ331" s="34"/>
      <c r="BA331" s="35"/>
      <c r="BB331" s="35"/>
      <c r="BC331" s="35"/>
      <c r="BD331" s="35"/>
    </row>
    <row r="332" spans="52:57" x14ac:dyDescent="0.25">
      <c r="AZ332" s="33"/>
    </row>
    <row r="333" spans="52:57" x14ac:dyDescent="0.25">
      <c r="AZ333" s="33"/>
      <c r="BA333" s="25"/>
      <c r="BE333" s="35"/>
    </row>
    <row r="334" spans="52:57" x14ac:dyDescent="0.25">
      <c r="AZ334" s="33"/>
      <c r="BA334" s="25"/>
    </row>
    <row r="335" spans="52:57" x14ac:dyDescent="0.25">
      <c r="AZ335" s="33"/>
      <c r="BA335" s="25"/>
    </row>
    <row r="336" spans="52:57" x14ac:dyDescent="0.25">
      <c r="AZ336" s="45"/>
      <c r="BA336" s="25"/>
    </row>
    <row r="337" spans="52:57" x14ac:dyDescent="0.25">
      <c r="BA337" s="25"/>
    </row>
    <row r="338" spans="52:57" x14ac:dyDescent="0.25">
      <c r="AZ338" s="34"/>
      <c r="BA338" s="25"/>
    </row>
    <row r="339" spans="52:57" x14ac:dyDescent="0.25">
      <c r="AZ339" s="33"/>
      <c r="BA339" s="25"/>
    </row>
    <row r="340" spans="52:57" x14ac:dyDescent="0.25">
      <c r="BA340" s="143"/>
    </row>
    <row r="342" spans="52:57" x14ac:dyDescent="0.25">
      <c r="AZ342" s="34"/>
      <c r="BA342" s="35"/>
      <c r="BB342" s="35"/>
      <c r="BC342" s="35"/>
      <c r="BD342" s="35"/>
    </row>
    <row r="343" spans="52:57" x14ac:dyDescent="0.25">
      <c r="AZ343" s="33"/>
      <c r="BE343" s="35"/>
    </row>
    <row r="344" spans="52:57" x14ac:dyDescent="0.25">
      <c r="AZ344" s="33"/>
      <c r="BA344" s="25"/>
    </row>
    <row r="345" spans="52:57" x14ac:dyDescent="0.25">
      <c r="AZ345" s="33"/>
      <c r="BA345" s="25"/>
    </row>
    <row r="346" spans="52:57" x14ac:dyDescent="0.25">
      <c r="AZ346" s="33"/>
      <c r="BA346" s="25"/>
    </row>
    <row r="347" spans="52:57" x14ac:dyDescent="0.25">
      <c r="AZ347" s="45"/>
      <c r="BA347" s="25"/>
    </row>
    <row r="348" spans="52:57" x14ac:dyDescent="0.25">
      <c r="BA348" s="25"/>
    </row>
    <row r="349" spans="52:57" x14ac:dyDescent="0.25">
      <c r="AZ349" s="34"/>
      <c r="BA349" s="25"/>
    </row>
    <row r="350" spans="52:57" x14ac:dyDescent="0.25">
      <c r="AZ350" s="33"/>
      <c r="BA350" s="25"/>
    </row>
    <row r="351" spans="52:57" x14ac:dyDescent="0.25">
      <c r="BA351" s="143"/>
    </row>
    <row r="353" spans="52:57" x14ac:dyDescent="0.25">
      <c r="AZ353" s="34"/>
      <c r="BA353" s="35"/>
      <c r="BB353" s="35"/>
      <c r="BC353" s="35"/>
      <c r="BD353" s="35"/>
      <c r="BE353" s="35"/>
    </row>
    <row r="354" spans="52:57" x14ac:dyDescent="0.25">
      <c r="AZ354" s="33"/>
    </row>
    <row r="355" spans="52:57" x14ac:dyDescent="0.25">
      <c r="AZ355" s="33"/>
      <c r="BA355" s="25"/>
    </row>
    <row r="356" spans="52:57" x14ac:dyDescent="0.25">
      <c r="AZ356" s="33"/>
      <c r="BA356" s="25"/>
    </row>
    <row r="357" spans="52:57" x14ac:dyDescent="0.25">
      <c r="AZ357" s="33"/>
      <c r="BA357" s="25"/>
    </row>
    <row r="358" spans="52:57" x14ac:dyDescent="0.25">
      <c r="AZ358" s="45"/>
      <c r="BA358" s="25"/>
    </row>
    <row r="359" spans="52:57" x14ac:dyDescent="0.25">
      <c r="BA359" s="25"/>
    </row>
    <row r="360" spans="52:57" x14ac:dyDescent="0.25">
      <c r="AZ360" s="34"/>
      <c r="BA360" s="25"/>
    </row>
    <row r="361" spans="52:57" x14ac:dyDescent="0.25">
      <c r="AZ361" s="33"/>
      <c r="BA361" s="25"/>
    </row>
    <row r="362" spans="52:57" x14ac:dyDescent="0.25">
      <c r="BA362" s="143"/>
    </row>
    <row r="363" spans="52:57" x14ac:dyDescent="0.25">
      <c r="BE363" s="35"/>
    </row>
    <row r="364" spans="52:57" x14ac:dyDescent="0.25">
      <c r="AZ364" s="34"/>
      <c r="BA364" s="35"/>
      <c r="BB364" s="35"/>
      <c r="BC364" s="35"/>
      <c r="BD364" s="35"/>
    </row>
    <row r="365" spans="52:57" x14ac:dyDescent="0.25">
      <c r="AZ365" s="33"/>
    </row>
    <row r="366" spans="52:57" x14ac:dyDescent="0.25">
      <c r="AZ366" s="33"/>
      <c r="BA366" s="25"/>
    </row>
    <row r="367" spans="52:57" x14ac:dyDescent="0.25">
      <c r="AZ367" s="33"/>
      <c r="BA367" s="25"/>
    </row>
    <row r="368" spans="52:57" x14ac:dyDescent="0.25">
      <c r="AZ368" s="33"/>
      <c r="BA368" s="25"/>
    </row>
    <row r="369" spans="52:57" x14ac:dyDescent="0.25">
      <c r="AZ369" s="45"/>
      <c r="BA369" s="25"/>
    </row>
    <row r="370" spans="52:57" x14ac:dyDescent="0.25">
      <c r="BA370" s="25"/>
    </row>
    <row r="371" spans="52:57" x14ac:dyDescent="0.25">
      <c r="AZ371" s="34"/>
      <c r="BA371" s="25"/>
    </row>
    <row r="372" spans="52:57" x14ac:dyDescent="0.25">
      <c r="AZ372" s="33"/>
      <c r="BA372" s="25"/>
    </row>
    <row r="373" spans="52:57" x14ac:dyDescent="0.25">
      <c r="BA373" s="143"/>
      <c r="BE373" s="35"/>
    </row>
    <row r="375" spans="52:57" x14ac:dyDescent="0.25">
      <c r="AZ375" s="34"/>
      <c r="BA375" s="35"/>
      <c r="BB375" s="35"/>
      <c r="BC375" s="35"/>
      <c r="BD375" s="35"/>
    </row>
    <row r="376" spans="52:57" x14ac:dyDescent="0.25">
      <c r="AZ376" s="33"/>
    </row>
    <row r="377" spans="52:57" x14ac:dyDescent="0.25">
      <c r="AZ377" s="33"/>
      <c r="BA377" s="25"/>
    </row>
    <row r="378" spans="52:57" x14ac:dyDescent="0.25">
      <c r="AZ378" s="33"/>
      <c r="BA378" s="25"/>
    </row>
    <row r="379" spans="52:57" x14ac:dyDescent="0.25">
      <c r="AZ379" s="33"/>
      <c r="BA379" s="25"/>
    </row>
    <row r="380" spans="52:57" x14ac:dyDescent="0.25">
      <c r="AZ380" s="45"/>
      <c r="BA380" s="25"/>
    </row>
    <row r="381" spans="52:57" x14ac:dyDescent="0.25">
      <c r="BA381" s="25"/>
    </row>
    <row r="382" spans="52:57" x14ac:dyDescent="0.25">
      <c r="AZ382" s="34"/>
      <c r="BA382" s="25"/>
    </row>
    <row r="383" spans="52:57" x14ac:dyDescent="0.25">
      <c r="AZ383" s="33"/>
      <c r="BA383" s="25"/>
      <c r="BE383" s="35"/>
    </row>
    <row r="384" spans="52:57" x14ac:dyDescent="0.25">
      <c r="BA384" s="143"/>
    </row>
    <row r="386" spans="52:57" x14ac:dyDescent="0.25">
      <c r="AZ386" s="34"/>
      <c r="BA386" s="35"/>
      <c r="BB386" s="35"/>
      <c r="BC386" s="35"/>
      <c r="BD386" s="35"/>
    </row>
    <row r="387" spans="52:57" x14ac:dyDescent="0.25">
      <c r="AZ387" s="33"/>
    </row>
    <row r="388" spans="52:57" x14ac:dyDescent="0.25">
      <c r="AZ388" s="33"/>
      <c r="BA388" s="25"/>
    </row>
    <row r="389" spans="52:57" x14ac:dyDescent="0.25">
      <c r="AZ389" s="33"/>
      <c r="BA389" s="25"/>
    </row>
    <row r="390" spans="52:57" x14ac:dyDescent="0.25">
      <c r="AZ390" s="33"/>
      <c r="BA390" s="25"/>
    </row>
    <row r="391" spans="52:57" x14ac:dyDescent="0.25">
      <c r="AZ391" s="45"/>
      <c r="BA391" s="25"/>
    </row>
    <row r="392" spans="52:57" x14ac:dyDescent="0.25">
      <c r="BA392" s="25"/>
    </row>
    <row r="393" spans="52:57" x14ac:dyDescent="0.25">
      <c r="AZ393" s="34"/>
      <c r="BA393" s="25"/>
      <c r="BE393" s="35"/>
    </row>
    <row r="394" spans="52:57" x14ac:dyDescent="0.25">
      <c r="AZ394" s="33"/>
      <c r="BA394" s="25"/>
    </row>
    <row r="395" spans="52:57" x14ac:dyDescent="0.25">
      <c r="BA395" s="143"/>
    </row>
    <row r="397" spans="52:57" x14ac:dyDescent="0.25">
      <c r="AZ397" s="34"/>
      <c r="BA397" s="35"/>
      <c r="BB397" s="35"/>
      <c r="BC397" s="35"/>
      <c r="BD397" s="35"/>
    </row>
    <row r="398" spans="52:57" x14ac:dyDescent="0.25">
      <c r="AZ398" s="33"/>
    </row>
    <row r="399" spans="52:57" x14ac:dyDescent="0.25">
      <c r="AZ399" s="33"/>
      <c r="BA399" s="25"/>
    </row>
    <row r="400" spans="52:57" x14ac:dyDescent="0.25">
      <c r="AZ400" s="33"/>
      <c r="BA400" s="25"/>
    </row>
    <row r="401" spans="52:57" x14ac:dyDescent="0.25">
      <c r="AZ401" s="33"/>
      <c r="BA401" s="25"/>
    </row>
    <row r="402" spans="52:57" x14ac:dyDescent="0.25">
      <c r="AZ402" s="45"/>
      <c r="BA402" s="25"/>
    </row>
    <row r="403" spans="52:57" x14ac:dyDescent="0.25">
      <c r="BA403" s="25"/>
      <c r="BE403" s="35"/>
    </row>
    <row r="404" spans="52:57" x14ac:dyDescent="0.25">
      <c r="AZ404" s="34"/>
      <c r="BA404" s="25"/>
    </row>
    <row r="405" spans="52:57" x14ac:dyDescent="0.25">
      <c r="AZ405" s="33"/>
      <c r="BA405" s="25"/>
    </row>
    <row r="406" spans="52:57" x14ac:dyDescent="0.25">
      <c r="BA406" s="143"/>
    </row>
    <row r="408" spans="52:57" x14ac:dyDescent="0.25">
      <c r="AZ408" s="34"/>
      <c r="BA408" s="35"/>
      <c r="BB408" s="35"/>
      <c r="BC408" s="35"/>
      <c r="BD408" s="35"/>
    </row>
    <row r="409" spans="52:57" x14ac:dyDescent="0.25">
      <c r="AZ409" s="33"/>
    </row>
    <row r="410" spans="52:57" x14ac:dyDescent="0.25">
      <c r="AZ410" s="33"/>
      <c r="BA410" s="25"/>
    </row>
    <row r="411" spans="52:57" x14ac:dyDescent="0.25">
      <c r="AZ411" s="33"/>
      <c r="BA411" s="25"/>
    </row>
    <row r="412" spans="52:57" x14ac:dyDescent="0.25">
      <c r="AZ412" s="33"/>
      <c r="BA412" s="25"/>
    </row>
    <row r="413" spans="52:57" x14ac:dyDescent="0.25">
      <c r="AZ413" s="45"/>
      <c r="BA413" s="25"/>
      <c r="BE413" s="35"/>
    </row>
    <row r="414" spans="52:57" x14ac:dyDescent="0.25">
      <c r="BA414" s="25"/>
    </row>
    <row r="415" spans="52:57" x14ac:dyDescent="0.25">
      <c r="AZ415" s="34"/>
      <c r="BA415" s="25"/>
    </row>
    <row r="416" spans="52:57" x14ac:dyDescent="0.25">
      <c r="AZ416" s="33"/>
      <c r="BA416" s="25"/>
    </row>
    <row r="417" spans="52:57" x14ac:dyDescent="0.25">
      <c r="BA417" s="143"/>
    </row>
    <row r="419" spans="52:57" x14ac:dyDescent="0.25">
      <c r="AZ419" s="34"/>
      <c r="BA419" s="35"/>
      <c r="BB419" s="35"/>
      <c r="BC419" s="35"/>
      <c r="BD419" s="35"/>
    </row>
    <row r="420" spans="52:57" x14ac:dyDescent="0.25">
      <c r="AZ420" s="33"/>
    </row>
    <row r="421" spans="52:57" x14ac:dyDescent="0.25">
      <c r="AZ421" s="33"/>
      <c r="BA421" s="25"/>
    </row>
    <row r="422" spans="52:57" x14ac:dyDescent="0.25">
      <c r="AZ422" s="33"/>
      <c r="BA422" s="25"/>
    </row>
    <row r="423" spans="52:57" x14ac:dyDescent="0.25">
      <c r="AZ423" s="33"/>
      <c r="BA423" s="25"/>
      <c r="BE423" s="35"/>
    </row>
    <row r="424" spans="52:57" x14ac:dyDescent="0.25">
      <c r="AZ424" s="45"/>
      <c r="BA424" s="25"/>
    </row>
    <row r="425" spans="52:57" x14ac:dyDescent="0.25">
      <c r="BA425" s="25"/>
    </row>
    <row r="426" spans="52:57" x14ac:dyDescent="0.25">
      <c r="AZ426" s="34"/>
      <c r="BA426" s="25"/>
    </row>
    <row r="427" spans="52:57" x14ac:dyDescent="0.25">
      <c r="AZ427" s="33"/>
      <c r="BA427" s="25"/>
    </row>
    <row r="428" spans="52:57" x14ac:dyDescent="0.25">
      <c r="BA428" s="143"/>
    </row>
    <row r="430" spans="52:57" x14ac:dyDescent="0.25">
      <c r="AZ430" s="34"/>
      <c r="BA430" s="35"/>
      <c r="BB430" s="35"/>
      <c r="BC430" s="35"/>
      <c r="BD430" s="35"/>
    </row>
    <row r="431" spans="52:57" x14ac:dyDescent="0.25">
      <c r="AZ431" s="33"/>
    </row>
    <row r="432" spans="52:57" x14ac:dyDescent="0.25">
      <c r="AZ432" s="33"/>
      <c r="BA432" s="25"/>
    </row>
    <row r="433" spans="52:57" x14ac:dyDescent="0.25">
      <c r="AZ433" s="33"/>
      <c r="BA433" s="25"/>
      <c r="BE433" s="35"/>
    </row>
    <row r="434" spans="52:57" x14ac:dyDescent="0.25">
      <c r="AZ434" s="33"/>
      <c r="BA434" s="25"/>
    </row>
    <row r="435" spans="52:57" x14ac:dyDescent="0.25">
      <c r="AZ435" s="45"/>
      <c r="BA435" s="25"/>
    </row>
    <row r="436" spans="52:57" x14ac:dyDescent="0.25">
      <c r="BA436" s="25"/>
    </row>
    <row r="437" spans="52:57" x14ac:dyDescent="0.25">
      <c r="AZ437" s="34"/>
      <c r="BA437" s="25"/>
    </row>
    <row r="438" spans="52:57" x14ac:dyDescent="0.25">
      <c r="AZ438" s="33"/>
      <c r="BA438" s="25"/>
    </row>
    <row r="439" spans="52:57" x14ac:dyDescent="0.25">
      <c r="BA439" s="143"/>
    </row>
    <row r="441" spans="52:57" x14ac:dyDescent="0.25">
      <c r="AZ441" s="34"/>
      <c r="BA441" s="35"/>
      <c r="BB441" s="35"/>
      <c r="BC441" s="35"/>
      <c r="BD441" s="35"/>
    </row>
    <row r="442" spans="52:57" x14ac:dyDescent="0.25">
      <c r="AZ442" s="33"/>
    </row>
    <row r="443" spans="52:57" x14ac:dyDescent="0.25">
      <c r="AZ443" s="33"/>
      <c r="BA443" s="25"/>
      <c r="BE443" s="35"/>
    </row>
    <row r="444" spans="52:57" x14ac:dyDescent="0.25">
      <c r="AZ444" s="33"/>
      <c r="BA444" s="25"/>
    </row>
    <row r="445" spans="52:57" x14ac:dyDescent="0.25">
      <c r="AZ445" s="33"/>
      <c r="BA445" s="25"/>
    </row>
    <row r="446" spans="52:57" x14ac:dyDescent="0.25">
      <c r="AZ446" s="45"/>
      <c r="BA446" s="25"/>
    </row>
    <row r="447" spans="52:57" x14ac:dyDescent="0.25">
      <c r="BA447" s="25"/>
    </row>
    <row r="448" spans="52:57" x14ac:dyDescent="0.25">
      <c r="AZ448" s="34"/>
      <c r="BA448" s="25"/>
    </row>
    <row r="449" spans="52:57" x14ac:dyDescent="0.25">
      <c r="AZ449" s="33"/>
      <c r="BA449" s="25"/>
    </row>
    <row r="450" spans="52:57" x14ac:dyDescent="0.25">
      <c r="BA450" s="143"/>
    </row>
    <row r="452" spans="52:57" x14ac:dyDescent="0.25">
      <c r="AZ452" s="34"/>
      <c r="BA452" s="35"/>
      <c r="BB452" s="35"/>
      <c r="BC452" s="35"/>
      <c r="BD452" s="35"/>
    </row>
    <row r="453" spans="52:57" x14ac:dyDescent="0.25">
      <c r="AZ453" s="33"/>
      <c r="BE453" s="35"/>
    </row>
    <row r="454" spans="52:57" x14ac:dyDescent="0.25">
      <c r="AZ454" s="33"/>
      <c r="BA454" s="25"/>
    </row>
    <row r="455" spans="52:57" x14ac:dyDescent="0.25">
      <c r="AZ455" s="33"/>
      <c r="BA455" s="25"/>
    </row>
    <row r="456" spans="52:57" x14ac:dyDescent="0.25">
      <c r="AZ456" s="33"/>
      <c r="BA456" s="25"/>
    </row>
    <row r="457" spans="52:57" x14ac:dyDescent="0.25">
      <c r="AZ457" s="45"/>
      <c r="BA457" s="25"/>
    </row>
    <row r="458" spans="52:57" x14ac:dyDescent="0.25">
      <c r="BA458" s="25"/>
    </row>
    <row r="459" spans="52:57" x14ac:dyDescent="0.25">
      <c r="AZ459" s="34"/>
      <c r="BA459" s="25"/>
    </row>
    <row r="460" spans="52:57" x14ac:dyDescent="0.25">
      <c r="AZ460" s="33"/>
      <c r="BA460" s="25"/>
    </row>
    <row r="461" spans="52:57" x14ac:dyDescent="0.25">
      <c r="BA461" s="143"/>
    </row>
    <row r="463" spans="52:57" x14ac:dyDescent="0.25">
      <c r="AZ463" s="34"/>
      <c r="BA463" s="35"/>
      <c r="BB463" s="35"/>
      <c r="BC463" s="35"/>
      <c r="BD463" s="35"/>
      <c r="BE463" s="35"/>
    </row>
    <row r="464" spans="52:57" x14ac:dyDescent="0.25">
      <c r="AZ464" s="33"/>
    </row>
    <row r="465" spans="52:57" x14ac:dyDescent="0.25">
      <c r="AZ465" s="33"/>
      <c r="BA465" s="25"/>
    </row>
    <row r="466" spans="52:57" x14ac:dyDescent="0.25">
      <c r="AZ466" s="33"/>
      <c r="BA466" s="25"/>
    </row>
    <row r="467" spans="52:57" x14ac:dyDescent="0.25">
      <c r="AZ467" s="33"/>
      <c r="BA467" s="25"/>
    </row>
    <row r="468" spans="52:57" x14ac:dyDescent="0.25">
      <c r="AZ468" s="45"/>
      <c r="BA468" s="25"/>
    </row>
    <row r="469" spans="52:57" x14ac:dyDescent="0.25">
      <c r="BA469" s="25"/>
    </row>
    <row r="470" spans="52:57" x14ac:dyDescent="0.25">
      <c r="AZ470" s="34"/>
      <c r="BA470" s="25"/>
    </row>
    <row r="471" spans="52:57" x14ac:dyDescent="0.25">
      <c r="AZ471" s="33"/>
      <c r="BA471" s="25"/>
    </row>
    <row r="472" spans="52:57" x14ac:dyDescent="0.25">
      <c r="BA472" s="143"/>
    </row>
    <row r="473" spans="52:57" x14ac:dyDescent="0.25">
      <c r="BE473" s="35"/>
    </row>
    <row r="474" spans="52:57" x14ac:dyDescent="0.25">
      <c r="AZ474" s="34"/>
      <c r="BA474" s="35"/>
      <c r="BB474" s="35"/>
      <c r="BC474" s="35"/>
      <c r="BD474" s="35"/>
    </row>
    <row r="475" spans="52:57" x14ac:dyDescent="0.25">
      <c r="AZ475" s="33"/>
    </row>
    <row r="476" spans="52:57" x14ac:dyDescent="0.25">
      <c r="AZ476" s="33"/>
      <c r="BA476" s="25"/>
    </row>
    <row r="477" spans="52:57" x14ac:dyDescent="0.25">
      <c r="AZ477" s="33"/>
      <c r="BA477" s="25"/>
    </row>
    <row r="478" spans="52:57" x14ac:dyDescent="0.25">
      <c r="AZ478" s="33"/>
      <c r="BA478" s="25"/>
    </row>
    <row r="479" spans="52:57" x14ac:dyDescent="0.25">
      <c r="AZ479" s="45"/>
      <c r="BA479" s="25"/>
    </row>
    <row r="480" spans="52:57" x14ac:dyDescent="0.25">
      <c r="BA480" s="25"/>
    </row>
    <row r="481" spans="52:57" x14ac:dyDescent="0.25">
      <c r="AZ481" s="34"/>
      <c r="BA481" s="25"/>
    </row>
    <row r="482" spans="52:57" x14ac:dyDescent="0.25">
      <c r="AZ482" s="33"/>
      <c r="BA482" s="25"/>
    </row>
    <row r="483" spans="52:57" x14ac:dyDescent="0.25">
      <c r="BA483" s="143"/>
      <c r="BE483" s="35"/>
    </row>
    <row r="485" spans="52:57" x14ac:dyDescent="0.25">
      <c r="AZ485" s="34"/>
      <c r="BA485" s="35"/>
      <c r="BB485" s="35"/>
      <c r="BC485" s="35"/>
      <c r="BD485" s="35"/>
    </row>
    <row r="486" spans="52:57" x14ac:dyDescent="0.25">
      <c r="AZ486" s="33"/>
    </row>
    <row r="487" spans="52:57" x14ac:dyDescent="0.25">
      <c r="AZ487" s="33"/>
      <c r="BA487" s="25"/>
    </row>
    <row r="488" spans="52:57" x14ac:dyDescent="0.25">
      <c r="AZ488" s="33"/>
      <c r="BA488" s="25"/>
    </row>
    <row r="489" spans="52:57" x14ac:dyDescent="0.25">
      <c r="AZ489" s="33"/>
      <c r="BA489" s="25"/>
    </row>
    <row r="490" spans="52:57" x14ac:dyDescent="0.25">
      <c r="AZ490" s="45"/>
      <c r="BA490" s="25"/>
    </row>
    <row r="491" spans="52:57" x14ac:dyDescent="0.25">
      <c r="BA491" s="25"/>
    </row>
    <row r="492" spans="52:57" x14ac:dyDescent="0.25">
      <c r="AZ492" s="34"/>
      <c r="BA492" s="25"/>
    </row>
    <row r="493" spans="52:57" x14ac:dyDescent="0.25">
      <c r="AZ493" s="33"/>
      <c r="BA493" s="25"/>
      <c r="BE493" s="35"/>
    </row>
    <row r="494" spans="52:57" x14ac:dyDescent="0.25">
      <c r="BA494" s="143"/>
    </row>
    <row r="496" spans="52:57" x14ac:dyDescent="0.25">
      <c r="AZ496" s="34"/>
      <c r="BA496" s="35"/>
      <c r="BB496" s="35"/>
      <c r="BC496" s="35"/>
      <c r="BD496" s="35"/>
    </row>
    <row r="497" spans="52:57" x14ac:dyDescent="0.25">
      <c r="AZ497" s="33"/>
    </row>
    <row r="498" spans="52:57" x14ac:dyDescent="0.25">
      <c r="AZ498" s="33"/>
      <c r="BA498" s="25"/>
    </row>
    <row r="499" spans="52:57" x14ac:dyDescent="0.25">
      <c r="AZ499" s="33"/>
      <c r="BA499" s="25"/>
    </row>
    <row r="500" spans="52:57" x14ac:dyDescent="0.25">
      <c r="AZ500" s="33"/>
      <c r="BA500" s="25"/>
    </row>
    <row r="501" spans="52:57" x14ac:dyDescent="0.25">
      <c r="AZ501" s="45"/>
      <c r="BA501" s="25"/>
    </row>
    <row r="502" spans="52:57" x14ac:dyDescent="0.25">
      <c r="BA502" s="25"/>
    </row>
    <row r="503" spans="52:57" x14ac:dyDescent="0.25">
      <c r="AZ503" s="34"/>
      <c r="BA503" s="25"/>
      <c r="BE503" s="35"/>
    </row>
    <row r="504" spans="52:57" x14ac:dyDescent="0.25">
      <c r="AZ504" s="33"/>
      <c r="BA504" s="25"/>
    </row>
    <row r="505" spans="52:57" x14ac:dyDescent="0.25">
      <c r="BA505" s="143"/>
    </row>
    <row r="507" spans="52:57" x14ac:dyDescent="0.25">
      <c r="AZ507" s="34"/>
      <c r="BA507" s="35"/>
      <c r="BB507" s="35"/>
      <c r="BC507" s="35"/>
      <c r="BD507" s="35"/>
    </row>
    <row r="508" spans="52:57" x14ac:dyDescent="0.25">
      <c r="AZ508" s="33"/>
    </row>
    <row r="509" spans="52:57" x14ac:dyDescent="0.25">
      <c r="AZ509" s="33"/>
      <c r="BA509" s="25"/>
    </row>
    <row r="510" spans="52:57" x14ac:dyDescent="0.25">
      <c r="AZ510" s="33"/>
      <c r="BA510" s="25"/>
    </row>
    <row r="511" spans="52:57" x14ac:dyDescent="0.25">
      <c r="AZ511" s="33"/>
      <c r="BA511" s="25"/>
    </row>
    <row r="512" spans="52:57" x14ac:dyDescent="0.25">
      <c r="AZ512" s="45"/>
      <c r="BA512" s="25"/>
    </row>
    <row r="513" spans="52:57" x14ac:dyDescent="0.25">
      <c r="BA513" s="25"/>
      <c r="BE513" s="35"/>
    </row>
    <row r="514" spans="52:57" x14ac:dyDescent="0.25">
      <c r="AZ514" s="34"/>
      <c r="BA514" s="25"/>
    </row>
    <row r="515" spans="52:57" x14ac:dyDescent="0.25">
      <c r="AZ515" s="33"/>
      <c r="BA515" s="25"/>
    </row>
    <row r="516" spans="52:57" x14ac:dyDescent="0.25">
      <c r="BA516" s="143"/>
    </row>
    <row r="518" spans="52:57" x14ac:dyDescent="0.25">
      <c r="AZ518" s="34"/>
      <c r="BA518" s="35"/>
      <c r="BB518" s="35"/>
      <c r="BC518" s="35"/>
      <c r="BD518" s="35"/>
    </row>
    <row r="519" spans="52:57" x14ac:dyDescent="0.25">
      <c r="AZ519" s="33"/>
    </row>
    <row r="520" spans="52:57" x14ac:dyDescent="0.25">
      <c r="AZ520" s="33"/>
      <c r="BA520" s="25"/>
    </row>
    <row r="521" spans="52:57" x14ac:dyDescent="0.25">
      <c r="AZ521" s="33"/>
      <c r="BA521" s="25"/>
    </row>
    <row r="522" spans="52:57" x14ac:dyDescent="0.25">
      <c r="AZ522" s="33"/>
      <c r="BA522" s="25"/>
    </row>
    <row r="523" spans="52:57" x14ac:dyDescent="0.25">
      <c r="AZ523" s="45"/>
      <c r="BA523" s="25"/>
      <c r="BE523" s="35"/>
    </row>
    <row r="524" spans="52:57" x14ac:dyDescent="0.25">
      <c r="BA524" s="25"/>
    </row>
    <row r="525" spans="52:57" x14ac:dyDescent="0.25">
      <c r="AZ525" s="34"/>
      <c r="BA525" s="25"/>
    </row>
    <row r="526" spans="52:57" x14ac:dyDescent="0.25">
      <c r="AZ526" s="33"/>
      <c r="BA526" s="25"/>
    </row>
    <row r="527" spans="52:57" x14ac:dyDescent="0.25">
      <c r="BA527" s="143"/>
    </row>
    <row r="529" spans="52:57" x14ac:dyDescent="0.25">
      <c r="AZ529" s="34"/>
      <c r="BA529" s="35"/>
      <c r="BB529" s="35"/>
      <c r="BC529" s="35"/>
      <c r="BD529" s="35"/>
    </row>
    <row r="530" spans="52:57" x14ac:dyDescent="0.25">
      <c r="AZ530" s="33"/>
    </row>
    <row r="531" spans="52:57" x14ac:dyDescent="0.25">
      <c r="AZ531" s="33"/>
      <c r="BA531" s="25"/>
    </row>
    <row r="532" spans="52:57" x14ac:dyDescent="0.25">
      <c r="AZ532" s="33"/>
      <c r="BA532" s="25"/>
    </row>
    <row r="533" spans="52:57" x14ac:dyDescent="0.25">
      <c r="AZ533" s="33"/>
      <c r="BA533" s="25"/>
      <c r="BE533" s="35"/>
    </row>
    <row r="534" spans="52:57" x14ac:dyDescent="0.25">
      <c r="AZ534" s="45"/>
      <c r="BA534" s="25"/>
    </row>
    <row r="535" spans="52:57" x14ac:dyDescent="0.25">
      <c r="BA535" s="25"/>
    </row>
    <row r="536" spans="52:57" x14ac:dyDescent="0.25">
      <c r="AZ536" s="34"/>
      <c r="BA536" s="25"/>
    </row>
    <row r="537" spans="52:57" x14ac:dyDescent="0.25">
      <c r="AZ537" s="33"/>
      <c r="BA537" s="25"/>
    </row>
    <row r="538" spans="52:57" x14ac:dyDescent="0.25">
      <c r="BA538" s="143"/>
    </row>
    <row r="540" spans="52:57" x14ac:dyDescent="0.25">
      <c r="AZ540" s="34"/>
      <c r="BA540" s="35"/>
      <c r="BB540" s="35"/>
      <c r="BC540" s="35"/>
      <c r="BD540" s="35"/>
    </row>
    <row r="541" spans="52:57" x14ac:dyDescent="0.25">
      <c r="AZ541" s="33"/>
    </row>
    <row r="542" spans="52:57" x14ac:dyDescent="0.25">
      <c r="AZ542" s="33"/>
      <c r="BA542" s="25"/>
    </row>
    <row r="543" spans="52:57" x14ac:dyDescent="0.25">
      <c r="AZ543" s="33"/>
      <c r="BA543" s="25"/>
      <c r="BE543" s="35"/>
    </row>
    <row r="544" spans="52:57" x14ac:dyDescent="0.25">
      <c r="AZ544" s="33"/>
      <c r="BA544" s="25"/>
    </row>
    <row r="545" spans="52:57" x14ac:dyDescent="0.25">
      <c r="AZ545" s="45"/>
      <c r="BA545" s="25"/>
    </row>
    <row r="546" spans="52:57" x14ac:dyDescent="0.25">
      <c r="BA546" s="25"/>
    </row>
    <row r="547" spans="52:57" x14ac:dyDescent="0.25">
      <c r="AZ547" s="34"/>
      <c r="BA547" s="25"/>
    </row>
    <row r="548" spans="52:57" x14ac:dyDescent="0.25">
      <c r="AZ548" s="33"/>
      <c r="BA548" s="25"/>
    </row>
    <row r="549" spans="52:57" x14ac:dyDescent="0.25">
      <c r="BA549" s="143"/>
    </row>
    <row r="551" spans="52:57" x14ac:dyDescent="0.25">
      <c r="AZ551" s="34"/>
      <c r="BA551" s="35"/>
      <c r="BB551" s="35"/>
      <c r="BC551" s="35"/>
      <c r="BD551" s="35"/>
    </row>
    <row r="552" spans="52:57" x14ac:dyDescent="0.25">
      <c r="AZ552" s="33"/>
    </row>
    <row r="553" spans="52:57" x14ac:dyDescent="0.25">
      <c r="AZ553" s="33"/>
      <c r="BA553" s="25"/>
      <c r="BE553" s="35"/>
    </row>
    <row r="554" spans="52:57" x14ac:dyDescent="0.25">
      <c r="AZ554" s="33"/>
      <c r="BA554" s="25"/>
    </row>
    <row r="555" spans="52:57" x14ac:dyDescent="0.25">
      <c r="AZ555" s="33"/>
      <c r="BA555" s="25"/>
    </row>
    <row r="556" spans="52:57" x14ac:dyDescent="0.25">
      <c r="AZ556" s="45"/>
      <c r="BA556" s="25"/>
    </row>
    <row r="557" spans="52:57" x14ac:dyDescent="0.25">
      <c r="BA557" s="25"/>
    </row>
    <row r="558" spans="52:57" x14ac:dyDescent="0.25">
      <c r="AZ558" s="34"/>
      <c r="BA558" s="25"/>
    </row>
    <row r="559" spans="52:57" x14ac:dyDescent="0.25">
      <c r="AZ559" s="33"/>
      <c r="BA559" s="25"/>
    </row>
    <row r="560" spans="52:57" x14ac:dyDescent="0.25">
      <c r="BA560" s="143"/>
    </row>
    <row r="562" spans="52:57" x14ac:dyDescent="0.25">
      <c r="AZ562" s="34"/>
      <c r="BA562" s="35"/>
      <c r="BB562" s="35"/>
      <c r="BC562" s="35"/>
      <c r="BD562" s="35"/>
    </row>
    <row r="563" spans="52:57" x14ac:dyDescent="0.25">
      <c r="AZ563" s="33"/>
      <c r="BE563" s="35"/>
    </row>
    <row r="564" spans="52:57" x14ac:dyDescent="0.25">
      <c r="AZ564" s="33"/>
      <c r="BA564" s="25"/>
    </row>
    <row r="565" spans="52:57" x14ac:dyDescent="0.25">
      <c r="AZ565" s="33"/>
      <c r="BA565" s="25"/>
    </row>
    <row r="566" spans="52:57" x14ac:dyDescent="0.25">
      <c r="AZ566" s="33"/>
      <c r="BA566" s="25"/>
    </row>
    <row r="567" spans="52:57" x14ac:dyDescent="0.25">
      <c r="AZ567" s="45"/>
      <c r="BA567" s="25"/>
    </row>
    <row r="568" spans="52:57" x14ac:dyDescent="0.25">
      <c r="BA568" s="25"/>
    </row>
    <row r="569" spans="52:57" x14ac:dyDescent="0.25">
      <c r="AZ569" s="34"/>
      <c r="BA569" s="25"/>
    </row>
    <row r="570" spans="52:57" x14ac:dyDescent="0.25">
      <c r="AZ570" s="33"/>
      <c r="BA570" s="25"/>
    </row>
    <row r="571" spans="52:57" x14ac:dyDescent="0.25">
      <c r="BA571" s="143"/>
    </row>
    <row r="573" spans="52:57" x14ac:dyDescent="0.25">
      <c r="AZ573" s="34"/>
      <c r="BA573" s="35"/>
      <c r="BB573" s="35"/>
      <c r="BC573" s="35"/>
      <c r="BD573" s="35"/>
      <c r="BE573" s="35"/>
    </row>
    <row r="574" spans="52:57" x14ac:dyDescent="0.25">
      <c r="AZ574" s="33"/>
    </row>
    <row r="575" spans="52:57" x14ac:dyDescent="0.25">
      <c r="AZ575" s="33"/>
      <c r="BA575" s="25"/>
    </row>
    <row r="576" spans="52:57" x14ac:dyDescent="0.25">
      <c r="AZ576" s="33"/>
      <c r="BA576" s="25"/>
    </row>
    <row r="577" spans="52:57" x14ac:dyDescent="0.25">
      <c r="AZ577" s="33"/>
      <c r="BA577" s="25"/>
    </row>
    <row r="578" spans="52:57" x14ac:dyDescent="0.25">
      <c r="AZ578" s="45"/>
      <c r="BA578" s="25"/>
    </row>
    <row r="579" spans="52:57" x14ac:dyDescent="0.25">
      <c r="BA579" s="25"/>
    </row>
    <row r="580" spans="52:57" x14ac:dyDescent="0.25">
      <c r="AZ580" s="34"/>
      <c r="BA580" s="25"/>
    </row>
    <row r="581" spans="52:57" x14ac:dyDescent="0.25">
      <c r="AZ581" s="33"/>
      <c r="BA581" s="25"/>
    </row>
    <row r="582" spans="52:57" x14ac:dyDescent="0.25">
      <c r="BA582" s="143"/>
    </row>
    <row r="583" spans="52:57" x14ac:dyDescent="0.25">
      <c r="BE583" s="35"/>
    </row>
    <row r="584" spans="52:57" x14ac:dyDescent="0.25">
      <c r="AZ584" s="34"/>
      <c r="BA584" s="35"/>
      <c r="BB584" s="35"/>
      <c r="BC584" s="35"/>
      <c r="BD584" s="35"/>
    </row>
    <row r="585" spans="52:57" x14ac:dyDescent="0.25">
      <c r="AZ585" s="33"/>
    </row>
    <row r="586" spans="52:57" x14ac:dyDescent="0.25">
      <c r="AZ586" s="33"/>
      <c r="BA586" s="25"/>
    </row>
    <row r="587" spans="52:57" x14ac:dyDescent="0.25">
      <c r="AZ587" s="33"/>
      <c r="BA587" s="25"/>
    </row>
    <row r="588" spans="52:57" x14ac:dyDescent="0.25">
      <c r="AZ588" s="33"/>
      <c r="BA588" s="25"/>
    </row>
    <row r="589" spans="52:57" x14ac:dyDescent="0.25">
      <c r="AZ589" s="45"/>
      <c r="BA589" s="25"/>
    </row>
    <row r="590" spans="52:57" x14ac:dyDescent="0.25">
      <c r="BA590" s="25"/>
    </row>
    <row r="591" spans="52:57" x14ac:dyDescent="0.25">
      <c r="AZ591" s="34"/>
      <c r="BA591" s="25"/>
    </row>
    <row r="592" spans="52:57" x14ac:dyDescent="0.25">
      <c r="AZ592" s="33"/>
      <c r="BA592" s="25"/>
    </row>
    <row r="593" spans="52:57" x14ac:dyDescent="0.25">
      <c r="BA593" s="143"/>
      <c r="BE593" s="35"/>
    </row>
    <row r="595" spans="52:57" x14ac:dyDescent="0.25">
      <c r="AZ595" s="34"/>
      <c r="BA595" s="35"/>
      <c r="BB595" s="35"/>
      <c r="BC595" s="35"/>
      <c r="BD595" s="35"/>
    </row>
    <row r="596" spans="52:57" x14ac:dyDescent="0.25">
      <c r="AZ596" s="33"/>
    </row>
    <row r="597" spans="52:57" x14ac:dyDescent="0.25">
      <c r="AZ597" s="33"/>
      <c r="BA597" s="25"/>
    </row>
    <row r="598" spans="52:57" x14ac:dyDescent="0.25">
      <c r="AZ598" s="33"/>
      <c r="BA598" s="25"/>
    </row>
    <row r="599" spans="52:57" x14ac:dyDescent="0.25">
      <c r="AZ599" s="33"/>
      <c r="BA599" s="25"/>
    </row>
    <row r="600" spans="52:57" x14ac:dyDescent="0.25">
      <c r="AZ600" s="45"/>
      <c r="BA600" s="25"/>
    </row>
    <row r="601" spans="52:57" x14ac:dyDescent="0.25">
      <c r="BA601" s="25"/>
    </row>
    <row r="602" spans="52:57" x14ac:dyDescent="0.25">
      <c r="AZ602" s="34"/>
      <c r="BA602" s="25"/>
    </row>
    <row r="603" spans="52:57" x14ac:dyDescent="0.25">
      <c r="AZ603" s="33"/>
      <c r="BA603" s="25"/>
      <c r="BE603" s="35"/>
    </row>
    <row r="604" spans="52:57" x14ac:dyDescent="0.25">
      <c r="BA604" s="143"/>
    </row>
    <row r="606" spans="52:57" x14ac:dyDescent="0.25">
      <c r="AZ606" s="34"/>
      <c r="BA606" s="35"/>
      <c r="BB606" s="35"/>
      <c r="BC606" s="35"/>
      <c r="BD606" s="35"/>
    </row>
    <row r="607" spans="52:57" x14ac:dyDescent="0.25">
      <c r="AZ607" s="33"/>
    </row>
    <row r="608" spans="52:57" x14ac:dyDescent="0.25">
      <c r="AZ608" s="33"/>
      <c r="BA608" s="25"/>
    </row>
    <row r="609" spans="52:57" x14ac:dyDescent="0.25">
      <c r="AZ609" s="33"/>
      <c r="BA609" s="25"/>
    </row>
    <row r="610" spans="52:57" x14ac:dyDescent="0.25">
      <c r="AZ610" s="33"/>
      <c r="BA610" s="25"/>
    </row>
    <row r="611" spans="52:57" x14ac:dyDescent="0.25">
      <c r="AZ611" s="45"/>
      <c r="BA611" s="25"/>
    </row>
    <row r="612" spans="52:57" x14ac:dyDescent="0.25">
      <c r="BA612" s="25"/>
    </row>
    <row r="613" spans="52:57" x14ac:dyDescent="0.25">
      <c r="AZ613" s="34"/>
      <c r="BA613" s="25"/>
      <c r="BE613" s="35"/>
    </row>
    <row r="614" spans="52:57" x14ac:dyDescent="0.25">
      <c r="AZ614" s="33"/>
      <c r="BA614" s="25"/>
    </row>
    <row r="615" spans="52:57" x14ac:dyDescent="0.25">
      <c r="BA615" s="143"/>
    </row>
    <row r="617" spans="52:57" x14ac:dyDescent="0.25">
      <c r="AZ617" s="34"/>
      <c r="BA617" s="35"/>
      <c r="BB617" s="35"/>
      <c r="BC617" s="35"/>
      <c r="BD617" s="35"/>
    </row>
    <row r="618" spans="52:57" x14ac:dyDescent="0.25">
      <c r="AZ618" s="33"/>
    </row>
    <row r="619" spans="52:57" x14ac:dyDescent="0.25">
      <c r="AZ619" s="33"/>
      <c r="BA619" s="25"/>
    </row>
    <row r="620" spans="52:57" x14ac:dyDescent="0.25">
      <c r="AZ620" s="33"/>
      <c r="BA620" s="25"/>
    </row>
    <row r="621" spans="52:57" x14ac:dyDescent="0.25">
      <c r="AZ621" s="33"/>
      <c r="BA621" s="25"/>
    </row>
    <row r="622" spans="52:57" x14ac:dyDescent="0.25">
      <c r="AZ622" s="45"/>
      <c r="BA622" s="25"/>
    </row>
    <row r="623" spans="52:57" x14ac:dyDescent="0.25">
      <c r="BA623" s="25"/>
      <c r="BE623" s="35"/>
    </row>
    <row r="624" spans="52:57" x14ac:dyDescent="0.25">
      <c r="AZ624" s="34"/>
      <c r="BA624" s="25"/>
    </row>
    <row r="625" spans="52:57" x14ac:dyDescent="0.25">
      <c r="AZ625" s="33"/>
      <c r="BA625" s="25"/>
    </row>
    <row r="626" spans="52:57" x14ac:dyDescent="0.25">
      <c r="BA626" s="143"/>
    </row>
    <row r="628" spans="52:57" x14ac:dyDescent="0.25">
      <c r="AZ628" s="34"/>
      <c r="BA628" s="35"/>
      <c r="BB628" s="35"/>
      <c r="BC628" s="35"/>
      <c r="BD628" s="35"/>
    </row>
    <row r="629" spans="52:57" x14ac:dyDescent="0.25">
      <c r="AZ629" s="33"/>
    </row>
    <row r="630" spans="52:57" x14ac:dyDescent="0.25">
      <c r="AZ630" s="33"/>
      <c r="BA630" s="25"/>
    </row>
    <row r="631" spans="52:57" x14ac:dyDescent="0.25">
      <c r="AZ631" s="33"/>
      <c r="BA631" s="25"/>
    </row>
    <row r="632" spans="52:57" x14ac:dyDescent="0.25">
      <c r="AZ632" s="33"/>
      <c r="BA632" s="25"/>
    </row>
    <row r="633" spans="52:57" x14ac:dyDescent="0.25">
      <c r="AZ633" s="45"/>
      <c r="BA633" s="25"/>
      <c r="BE633" s="35"/>
    </row>
    <row r="634" spans="52:57" x14ac:dyDescent="0.25">
      <c r="BA634" s="25"/>
    </row>
    <row r="635" spans="52:57" x14ac:dyDescent="0.25">
      <c r="AZ635" s="34"/>
      <c r="BA635" s="25"/>
    </row>
    <row r="636" spans="52:57" x14ac:dyDescent="0.25">
      <c r="AZ636" s="33"/>
      <c r="BA636" s="25"/>
    </row>
    <row r="637" spans="52:57" x14ac:dyDescent="0.25">
      <c r="BA637" s="143"/>
    </row>
    <row r="639" spans="52:57" x14ac:dyDescent="0.25">
      <c r="AZ639" s="34"/>
      <c r="BA639" s="35"/>
      <c r="BB639" s="35"/>
      <c r="BC639" s="35"/>
      <c r="BD639" s="35"/>
    </row>
    <row r="640" spans="52:57" x14ac:dyDescent="0.25">
      <c r="AZ640" s="33"/>
    </row>
    <row r="641" spans="52:57" x14ac:dyDescent="0.25">
      <c r="AZ641" s="33"/>
      <c r="BA641" s="25"/>
    </row>
    <row r="642" spans="52:57" x14ac:dyDescent="0.25">
      <c r="AZ642" s="33"/>
      <c r="BA642" s="25"/>
    </row>
    <row r="643" spans="52:57" x14ac:dyDescent="0.25">
      <c r="AZ643" s="33"/>
      <c r="BA643" s="25"/>
      <c r="BE643" s="35"/>
    </row>
    <row r="644" spans="52:57" x14ac:dyDescent="0.25">
      <c r="AZ644" s="45"/>
      <c r="BA644" s="25"/>
    </row>
    <row r="645" spans="52:57" x14ac:dyDescent="0.25">
      <c r="BA645" s="25"/>
    </row>
    <row r="646" spans="52:57" x14ac:dyDescent="0.25">
      <c r="AZ646" s="34"/>
      <c r="BA646" s="25"/>
    </row>
    <row r="647" spans="52:57" x14ac:dyDescent="0.25">
      <c r="AZ647" s="33"/>
      <c r="BA647" s="25"/>
    </row>
    <row r="648" spans="52:57" x14ac:dyDescent="0.25">
      <c r="BA648" s="143"/>
    </row>
    <row r="650" spans="52:57" x14ac:dyDescent="0.25">
      <c r="AZ650" s="34"/>
      <c r="BA650" s="35"/>
      <c r="BB650" s="35"/>
      <c r="BC650" s="35"/>
      <c r="BD650" s="35"/>
    </row>
    <row r="651" spans="52:57" x14ac:dyDescent="0.25">
      <c r="AZ651" s="33"/>
    </row>
    <row r="652" spans="52:57" x14ac:dyDescent="0.25">
      <c r="AZ652" s="33"/>
      <c r="BA652" s="25"/>
    </row>
    <row r="653" spans="52:57" x14ac:dyDescent="0.25">
      <c r="AZ653" s="33"/>
      <c r="BA653" s="25"/>
      <c r="BE653" s="35"/>
    </row>
    <row r="654" spans="52:57" x14ac:dyDescent="0.25">
      <c r="AZ654" s="33"/>
      <c r="BA654" s="25"/>
    </row>
    <row r="655" spans="52:57" x14ac:dyDescent="0.25">
      <c r="AZ655" s="45"/>
      <c r="BA655" s="25"/>
    </row>
    <row r="656" spans="52:57" x14ac:dyDescent="0.25">
      <c r="BA656" s="25"/>
    </row>
    <row r="657" spans="52:57" x14ac:dyDescent="0.25">
      <c r="AZ657" s="34"/>
      <c r="BA657" s="25"/>
    </row>
    <row r="658" spans="52:57" x14ac:dyDescent="0.25">
      <c r="AZ658" s="33"/>
      <c r="BA658" s="25"/>
    </row>
    <row r="659" spans="52:57" x14ac:dyDescent="0.25">
      <c r="BA659" s="143"/>
    </row>
    <row r="661" spans="52:57" x14ac:dyDescent="0.25">
      <c r="AZ661" s="34"/>
      <c r="BA661" s="35"/>
      <c r="BB661" s="35"/>
      <c r="BC661" s="35"/>
      <c r="BD661" s="35"/>
    </row>
    <row r="662" spans="52:57" x14ac:dyDescent="0.25">
      <c r="AZ662" s="33"/>
    </row>
    <row r="663" spans="52:57" x14ac:dyDescent="0.25">
      <c r="AZ663" s="33"/>
      <c r="BA663" s="25"/>
      <c r="BE663" s="35"/>
    </row>
    <row r="664" spans="52:57" x14ac:dyDescent="0.25">
      <c r="AZ664" s="33"/>
      <c r="BA664" s="25"/>
    </row>
    <row r="665" spans="52:57" x14ac:dyDescent="0.25">
      <c r="AZ665" s="33"/>
      <c r="BA665" s="25"/>
    </row>
    <row r="666" spans="52:57" x14ac:dyDescent="0.25">
      <c r="AZ666" s="45"/>
      <c r="BA666" s="25"/>
    </row>
    <row r="667" spans="52:57" x14ac:dyDescent="0.25">
      <c r="BA667" s="25"/>
    </row>
    <row r="668" spans="52:57" x14ac:dyDescent="0.25">
      <c r="AZ668" s="34"/>
      <c r="BA668" s="25"/>
    </row>
    <row r="669" spans="52:57" x14ac:dyDescent="0.25">
      <c r="AZ669" s="33"/>
      <c r="BA669" s="25"/>
    </row>
    <row r="670" spans="52:57" x14ac:dyDescent="0.25">
      <c r="BA670" s="143"/>
    </row>
    <row r="672" spans="52:57" x14ac:dyDescent="0.25">
      <c r="AZ672" s="34"/>
      <c r="BA672" s="35"/>
      <c r="BB672" s="35"/>
      <c r="BC672" s="35"/>
      <c r="BD672" s="35"/>
    </row>
    <row r="673" spans="52:57" x14ac:dyDescent="0.25">
      <c r="AZ673" s="33"/>
      <c r="BE673" s="35"/>
    </row>
    <row r="674" spans="52:57" x14ac:dyDescent="0.25">
      <c r="AZ674" s="33"/>
      <c r="BA674" s="25"/>
    </row>
    <row r="675" spans="52:57" x14ac:dyDescent="0.25">
      <c r="AZ675" s="33"/>
      <c r="BA675" s="25"/>
    </row>
    <row r="676" spans="52:57" x14ac:dyDescent="0.25">
      <c r="AZ676" s="33"/>
      <c r="BA676" s="25"/>
    </row>
    <row r="677" spans="52:57" x14ac:dyDescent="0.25">
      <c r="AZ677" s="45"/>
      <c r="BA677" s="25"/>
    </row>
    <row r="678" spans="52:57" x14ac:dyDescent="0.25">
      <c r="BA678" s="25"/>
    </row>
    <row r="679" spans="52:57" x14ac:dyDescent="0.25">
      <c r="AZ679" s="34"/>
      <c r="BA679" s="25"/>
    </row>
    <row r="680" spans="52:57" x14ac:dyDescent="0.25">
      <c r="AZ680" s="33"/>
      <c r="BA680" s="25"/>
    </row>
    <row r="681" spans="52:57" x14ac:dyDescent="0.25">
      <c r="BA681" s="143"/>
    </row>
    <row r="683" spans="52:57" x14ac:dyDescent="0.25">
      <c r="AZ683" s="34"/>
      <c r="BA683" s="35"/>
      <c r="BB683" s="35"/>
      <c r="BC683" s="35"/>
      <c r="BD683" s="35"/>
      <c r="BE683" s="35"/>
    </row>
    <row r="684" spans="52:57" x14ac:dyDescent="0.25">
      <c r="AZ684" s="33"/>
    </row>
    <row r="685" spans="52:57" x14ac:dyDescent="0.25">
      <c r="AZ685" s="33"/>
      <c r="BA685" s="25"/>
    </row>
    <row r="686" spans="52:57" x14ac:dyDescent="0.25">
      <c r="AZ686" s="33"/>
      <c r="BA686" s="25"/>
    </row>
    <row r="687" spans="52:57" x14ac:dyDescent="0.25">
      <c r="AZ687" s="33"/>
      <c r="BA687" s="25"/>
    </row>
    <row r="688" spans="52:57" x14ac:dyDescent="0.25">
      <c r="AZ688" s="45"/>
      <c r="BA688" s="25"/>
    </row>
    <row r="689" spans="52:57" x14ac:dyDescent="0.25">
      <c r="BA689" s="25"/>
    </row>
    <row r="690" spans="52:57" x14ac:dyDescent="0.25">
      <c r="AZ690" s="34"/>
      <c r="BA690" s="25"/>
    </row>
    <row r="691" spans="52:57" x14ac:dyDescent="0.25">
      <c r="AZ691" s="33"/>
      <c r="BA691" s="25"/>
    </row>
    <row r="692" spans="52:57" x14ac:dyDescent="0.25">
      <c r="BA692" s="143"/>
    </row>
    <row r="693" spans="52:57" x14ac:dyDescent="0.25">
      <c r="BE693" s="35"/>
    </row>
    <row r="694" spans="52:57" x14ac:dyDescent="0.25">
      <c r="AZ694" s="34"/>
      <c r="BA694" s="35"/>
      <c r="BB694" s="35"/>
      <c r="BC694" s="35"/>
      <c r="BD694" s="35"/>
    </row>
    <row r="695" spans="52:57" x14ac:dyDescent="0.25">
      <c r="AZ695" s="33"/>
    </row>
    <row r="696" spans="52:57" x14ac:dyDescent="0.25">
      <c r="AZ696" s="33"/>
      <c r="BA696" s="25"/>
    </row>
    <row r="697" spans="52:57" x14ac:dyDescent="0.25">
      <c r="AZ697" s="33"/>
      <c r="BA697" s="25"/>
    </row>
    <row r="698" spans="52:57" x14ac:dyDescent="0.25">
      <c r="AZ698" s="33"/>
      <c r="BA698" s="25"/>
    </row>
    <row r="699" spans="52:57" x14ac:dyDescent="0.25">
      <c r="AZ699" s="45"/>
      <c r="BA699" s="25"/>
    </row>
    <row r="700" spans="52:57" x14ac:dyDescent="0.25">
      <c r="BA700" s="25"/>
    </row>
    <row r="701" spans="52:57" x14ac:dyDescent="0.25">
      <c r="AZ701" s="34"/>
      <c r="BA701" s="25"/>
    </row>
    <row r="702" spans="52:57" x14ac:dyDescent="0.25">
      <c r="AZ702" s="33"/>
      <c r="BA702" s="25"/>
    </row>
    <row r="703" spans="52:57" x14ac:dyDescent="0.25">
      <c r="BA703" s="143"/>
      <c r="BE703" s="35"/>
    </row>
    <row r="705" spans="52:57" x14ac:dyDescent="0.25">
      <c r="AZ705" s="34"/>
      <c r="BA705" s="35"/>
      <c r="BB705" s="35"/>
      <c r="BC705" s="35"/>
      <c r="BD705" s="35"/>
    </row>
    <row r="706" spans="52:57" x14ac:dyDescent="0.25">
      <c r="AZ706" s="33"/>
    </row>
    <row r="707" spans="52:57" x14ac:dyDescent="0.25">
      <c r="AZ707" s="33"/>
      <c r="BA707" s="25"/>
    </row>
    <row r="708" spans="52:57" x14ac:dyDescent="0.25">
      <c r="AZ708" s="33"/>
      <c r="BA708" s="25"/>
    </row>
    <row r="709" spans="52:57" x14ac:dyDescent="0.25">
      <c r="AZ709" s="33"/>
      <c r="BA709" s="25"/>
    </row>
    <row r="710" spans="52:57" x14ac:dyDescent="0.25">
      <c r="AZ710" s="45"/>
      <c r="BA710" s="25"/>
    </row>
    <row r="711" spans="52:57" x14ac:dyDescent="0.25">
      <c r="BA711" s="25"/>
    </row>
    <row r="712" spans="52:57" x14ac:dyDescent="0.25">
      <c r="AZ712" s="34"/>
      <c r="BA712" s="25"/>
    </row>
    <row r="713" spans="52:57" x14ac:dyDescent="0.25">
      <c r="AZ713" s="33"/>
      <c r="BA713" s="25"/>
      <c r="BE713" s="35"/>
    </row>
    <row r="714" spans="52:57" x14ac:dyDescent="0.25">
      <c r="BA714" s="143"/>
    </row>
    <row r="716" spans="52:57" x14ac:dyDescent="0.25">
      <c r="AZ716" s="34"/>
      <c r="BA716" s="35"/>
      <c r="BB716" s="35"/>
      <c r="BC716" s="35"/>
      <c r="BD716" s="35"/>
    </row>
    <row r="717" spans="52:57" x14ac:dyDescent="0.25">
      <c r="AZ717" s="33"/>
    </row>
    <row r="718" spans="52:57" x14ac:dyDescent="0.25">
      <c r="AZ718" s="33"/>
      <c r="BA718" s="25"/>
    </row>
    <row r="719" spans="52:57" x14ac:dyDescent="0.25">
      <c r="AZ719" s="33"/>
      <c r="BA719" s="25"/>
    </row>
    <row r="720" spans="52:57" x14ac:dyDescent="0.25">
      <c r="AZ720" s="33"/>
      <c r="BA720" s="25"/>
    </row>
    <row r="721" spans="52:57" x14ac:dyDescent="0.25">
      <c r="AZ721" s="45"/>
      <c r="BA721" s="25"/>
    </row>
    <row r="722" spans="52:57" x14ac:dyDescent="0.25">
      <c r="BA722" s="25"/>
    </row>
    <row r="723" spans="52:57" x14ac:dyDescent="0.25">
      <c r="AZ723" s="34"/>
      <c r="BA723" s="25"/>
      <c r="BE723" s="35"/>
    </row>
    <row r="724" spans="52:57" x14ac:dyDescent="0.25">
      <c r="AZ724" s="33"/>
      <c r="BA724" s="25"/>
    </row>
    <row r="725" spans="52:57" x14ac:dyDescent="0.25">
      <c r="BA725" s="143"/>
    </row>
    <row r="727" spans="52:57" x14ac:dyDescent="0.25">
      <c r="AZ727" s="34"/>
      <c r="BA727" s="35"/>
      <c r="BB727" s="35"/>
      <c r="BC727" s="35"/>
      <c r="BD727" s="35"/>
    </row>
    <row r="728" spans="52:57" x14ac:dyDescent="0.25">
      <c r="AZ728" s="33"/>
    </row>
    <row r="729" spans="52:57" x14ac:dyDescent="0.25">
      <c r="AZ729" s="33"/>
      <c r="BA729" s="25"/>
    </row>
    <row r="730" spans="52:57" x14ac:dyDescent="0.25">
      <c r="AZ730" s="33"/>
      <c r="BA730" s="25"/>
    </row>
    <row r="731" spans="52:57" x14ac:dyDescent="0.25">
      <c r="AZ731" s="33"/>
      <c r="BA731" s="25"/>
    </row>
    <row r="732" spans="52:57" x14ac:dyDescent="0.25">
      <c r="AZ732" s="45"/>
      <c r="BA732" s="25"/>
    </row>
    <row r="733" spans="52:57" x14ac:dyDescent="0.25">
      <c r="BA733" s="25"/>
      <c r="BE733" s="35"/>
    </row>
    <row r="734" spans="52:57" x14ac:dyDescent="0.25">
      <c r="AZ734" s="34"/>
      <c r="BA734" s="25"/>
    </row>
    <row r="735" spans="52:57" x14ac:dyDescent="0.25">
      <c r="AZ735" s="33"/>
      <c r="BA735" s="25"/>
    </row>
    <row r="736" spans="52:57" x14ac:dyDescent="0.25">
      <c r="BA736" s="143"/>
    </row>
    <row r="738" spans="52:57" x14ac:dyDescent="0.25">
      <c r="AZ738" s="34"/>
      <c r="BA738" s="35"/>
      <c r="BB738" s="35"/>
      <c r="BC738" s="35"/>
      <c r="BD738" s="35"/>
    </row>
    <row r="739" spans="52:57" x14ac:dyDescent="0.25">
      <c r="AZ739" s="33"/>
    </row>
    <row r="740" spans="52:57" x14ac:dyDescent="0.25">
      <c r="AZ740" s="33"/>
      <c r="BA740" s="25"/>
    </row>
    <row r="741" spans="52:57" x14ac:dyDescent="0.25">
      <c r="AZ741" s="33"/>
      <c r="BA741" s="25"/>
    </row>
    <row r="742" spans="52:57" x14ac:dyDescent="0.25">
      <c r="AZ742" s="33"/>
      <c r="BA742" s="25"/>
    </row>
    <row r="743" spans="52:57" x14ac:dyDescent="0.25">
      <c r="AZ743" s="45"/>
      <c r="BA743" s="25"/>
      <c r="BE743" s="35"/>
    </row>
    <row r="744" spans="52:57" x14ac:dyDescent="0.25">
      <c r="BA744" s="25"/>
    </row>
    <row r="745" spans="52:57" x14ac:dyDescent="0.25">
      <c r="AZ745" s="34"/>
      <c r="BA745" s="25"/>
    </row>
    <row r="746" spans="52:57" x14ac:dyDescent="0.25">
      <c r="AZ746" s="33"/>
      <c r="BA746" s="25"/>
    </row>
    <row r="747" spans="52:57" x14ac:dyDescent="0.25">
      <c r="BA747" s="143"/>
    </row>
    <row r="749" spans="52:57" x14ac:dyDescent="0.25">
      <c r="AZ749" s="34"/>
      <c r="BA749" s="35"/>
      <c r="BB749" s="35"/>
      <c r="BC749" s="35"/>
      <c r="BD749" s="35"/>
    </row>
    <row r="750" spans="52:57" x14ac:dyDescent="0.25">
      <c r="AZ750" s="33"/>
    </row>
    <row r="751" spans="52:57" x14ac:dyDescent="0.25">
      <c r="AZ751" s="33"/>
      <c r="BA751" s="25"/>
    </row>
    <row r="752" spans="52:57" x14ac:dyDescent="0.25">
      <c r="AZ752" s="33"/>
      <c r="BA752" s="25"/>
    </row>
    <row r="753" spans="52:57" x14ac:dyDescent="0.25">
      <c r="AZ753" s="33"/>
      <c r="BA753" s="25"/>
      <c r="BE753" s="35"/>
    </row>
    <row r="754" spans="52:57" x14ac:dyDescent="0.25">
      <c r="AZ754" s="45"/>
      <c r="BA754" s="25"/>
    </row>
    <row r="755" spans="52:57" x14ac:dyDescent="0.25">
      <c r="BA755" s="25"/>
    </row>
    <row r="756" spans="52:57" x14ac:dyDescent="0.25">
      <c r="AZ756" s="34"/>
      <c r="BA756" s="25"/>
    </row>
    <row r="757" spans="52:57" x14ac:dyDescent="0.25">
      <c r="AZ757" s="33"/>
      <c r="BA757" s="25"/>
    </row>
    <row r="758" spans="52:57" x14ac:dyDescent="0.25">
      <c r="BA758" s="143"/>
    </row>
    <row r="760" spans="52:57" x14ac:dyDescent="0.25">
      <c r="AZ760" s="34"/>
      <c r="BA760" s="35"/>
      <c r="BB760" s="35"/>
      <c r="BC760" s="35"/>
      <c r="BD760" s="35"/>
    </row>
    <row r="761" spans="52:57" x14ac:dyDescent="0.25">
      <c r="AZ761" s="33"/>
    </row>
    <row r="762" spans="52:57" x14ac:dyDescent="0.25">
      <c r="AZ762" s="33"/>
      <c r="BA762" s="25"/>
    </row>
    <row r="763" spans="52:57" x14ac:dyDescent="0.25">
      <c r="AZ763" s="33"/>
      <c r="BA763" s="25"/>
      <c r="BE763" s="35"/>
    </row>
    <row r="764" spans="52:57" x14ac:dyDescent="0.25">
      <c r="AZ764" s="33"/>
      <c r="BA764" s="25"/>
    </row>
    <row r="765" spans="52:57" x14ac:dyDescent="0.25">
      <c r="AZ765" s="45"/>
      <c r="BA765" s="25"/>
    </row>
    <row r="766" spans="52:57" x14ac:dyDescent="0.25">
      <c r="BA766" s="25"/>
    </row>
    <row r="767" spans="52:57" x14ac:dyDescent="0.25">
      <c r="AZ767" s="34"/>
      <c r="BA767" s="25"/>
    </row>
    <row r="768" spans="52:57" x14ac:dyDescent="0.25">
      <c r="AZ768" s="33"/>
      <c r="BA768" s="25"/>
    </row>
    <row r="769" spans="52:57" x14ac:dyDescent="0.25">
      <c r="BA769" s="143"/>
    </row>
    <row r="771" spans="52:57" x14ac:dyDescent="0.25">
      <c r="AZ771" s="34"/>
      <c r="BA771" s="35"/>
      <c r="BB771" s="35"/>
      <c r="BC771" s="35"/>
      <c r="BD771" s="35"/>
    </row>
    <row r="772" spans="52:57" x14ac:dyDescent="0.25">
      <c r="AZ772" s="33"/>
    </row>
    <row r="773" spans="52:57" x14ac:dyDescent="0.25">
      <c r="AZ773" s="33"/>
      <c r="BA773" s="25"/>
      <c r="BE773" s="35"/>
    </row>
    <row r="774" spans="52:57" x14ac:dyDescent="0.25">
      <c r="AZ774" s="33"/>
      <c r="BA774" s="25"/>
    </row>
    <row r="775" spans="52:57" x14ac:dyDescent="0.25">
      <c r="AZ775" s="33"/>
      <c r="BA775" s="25"/>
    </row>
    <row r="776" spans="52:57" x14ac:dyDescent="0.25">
      <c r="AZ776" s="45"/>
      <c r="BA776" s="25"/>
    </row>
    <row r="777" spans="52:57" x14ac:dyDescent="0.25">
      <c r="BA777" s="25"/>
    </row>
    <row r="778" spans="52:57" x14ac:dyDescent="0.25">
      <c r="AZ778" s="34"/>
      <c r="BA778" s="25"/>
    </row>
    <row r="779" spans="52:57" x14ac:dyDescent="0.25">
      <c r="AZ779" s="33"/>
      <c r="BA779" s="25"/>
    </row>
    <row r="780" spans="52:57" x14ac:dyDescent="0.25">
      <c r="BA780" s="143"/>
    </row>
    <row r="782" spans="52:57" x14ac:dyDescent="0.25">
      <c r="AZ782" s="34"/>
      <c r="BA782" s="35"/>
      <c r="BB782" s="35"/>
      <c r="BC782" s="35"/>
      <c r="BD782" s="35"/>
    </row>
    <row r="783" spans="52:57" x14ac:dyDescent="0.25">
      <c r="AZ783" s="33"/>
      <c r="BE783" s="35"/>
    </row>
    <row r="784" spans="52:57" x14ac:dyDescent="0.25">
      <c r="AZ784" s="33"/>
      <c r="BA784" s="25"/>
    </row>
    <row r="785" spans="52:57" x14ac:dyDescent="0.25">
      <c r="AZ785" s="33"/>
      <c r="BA785" s="25"/>
    </row>
    <row r="786" spans="52:57" x14ac:dyDescent="0.25">
      <c r="AZ786" s="33"/>
      <c r="BA786" s="25"/>
    </row>
    <row r="787" spans="52:57" x14ac:dyDescent="0.25">
      <c r="AZ787" s="45"/>
      <c r="BA787" s="25"/>
    </row>
    <row r="788" spans="52:57" x14ac:dyDescent="0.25">
      <c r="BA788" s="25"/>
    </row>
    <row r="789" spans="52:57" x14ac:dyDescent="0.25">
      <c r="AZ789" s="34"/>
      <c r="BA789" s="25"/>
    </row>
    <row r="790" spans="52:57" x14ac:dyDescent="0.25">
      <c r="AZ790" s="33"/>
      <c r="BA790" s="25"/>
    </row>
    <row r="791" spans="52:57" x14ac:dyDescent="0.25">
      <c r="BA791" s="143"/>
    </row>
    <row r="793" spans="52:57" x14ac:dyDescent="0.25">
      <c r="AZ793" s="34"/>
      <c r="BA793" s="35"/>
      <c r="BB793" s="35"/>
      <c r="BC793" s="35"/>
      <c r="BD793" s="35"/>
      <c r="BE793" s="35"/>
    </row>
    <row r="794" spans="52:57" x14ac:dyDescent="0.25">
      <c r="AZ794" s="33"/>
    </row>
    <row r="795" spans="52:57" x14ac:dyDescent="0.25">
      <c r="AZ795" s="33"/>
      <c r="BA795" s="25"/>
    </row>
    <row r="796" spans="52:57" x14ac:dyDescent="0.25">
      <c r="AZ796" s="33"/>
      <c r="BA796" s="25"/>
    </row>
    <row r="797" spans="52:57" x14ac:dyDescent="0.25">
      <c r="AZ797" s="33"/>
      <c r="BA797" s="25"/>
    </row>
    <row r="798" spans="52:57" x14ac:dyDescent="0.25">
      <c r="AZ798" s="45"/>
      <c r="BA798" s="25"/>
    </row>
    <row r="799" spans="52:57" x14ac:dyDescent="0.25">
      <c r="BA799" s="25"/>
    </row>
    <row r="800" spans="52:57" x14ac:dyDescent="0.25">
      <c r="AZ800" s="34"/>
      <c r="BA800" s="25"/>
    </row>
    <row r="801" spans="52:57" x14ac:dyDescent="0.25">
      <c r="AZ801" s="33"/>
      <c r="BA801" s="25"/>
    </row>
    <row r="802" spans="52:57" x14ac:dyDescent="0.25">
      <c r="BA802" s="143"/>
    </row>
    <row r="803" spans="52:57" x14ac:dyDescent="0.25">
      <c r="BE803" s="35"/>
    </row>
    <row r="804" spans="52:57" x14ac:dyDescent="0.25">
      <c r="AZ804" s="34"/>
      <c r="BA804" s="35"/>
      <c r="BB804" s="35"/>
      <c r="BC804" s="35"/>
      <c r="BD804" s="35"/>
    </row>
    <row r="805" spans="52:57" x14ac:dyDescent="0.25">
      <c r="AZ805" s="33"/>
    </row>
    <row r="806" spans="52:57" x14ac:dyDescent="0.25">
      <c r="AZ806" s="33"/>
      <c r="BA806" s="25"/>
    </row>
    <row r="807" spans="52:57" x14ac:dyDescent="0.25">
      <c r="AZ807" s="33"/>
      <c r="BA807" s="25"/>
    </row>
    <row r="808" spans="52:57" x14ac:dyDescent="0.25">
      <c r="AZ808" s="33"/>
      <c r="BA808" s="25"/>
    </row>
    <row r="809" spans="52:57" x14ac:dyDescent="0.25">
      <c r="AZ809" s="45"/>
      <c r="BA809" s="25"/>
    </row>
    <row r="810" spans="52:57" x14ac:dyDescent="0.25">
      <c r="BA810" s="25"/>
    </row>
    <row r="811" spans="52:57" x14ac:dyDescent="0.25">
      <c r="AZ811" s="34"/>
      <c r="BA811" s="25"/>
    </row>
    <row r="812" spans="52:57" x14ac:dyDescent="0.25">
      <c r="AZ812" s="33"/>
      <c r="BA812" s="25"/>
    </row>
    <row r="813" spans="52:57" x14ac:dyDescent="0.25">
      <c r="BA813" s="143"/>
      <c r="BE813" s="35"/>
    </row>
    <row r="815" spans="52:57" x14ac:dyDescent="0.25">
      <c r="AZ815" s="34"/>
      <c r="BA815" s="35"/>
      <c r="BB815" s="35"/>
      <c r="BC815" s="35"/>
      <c r="BD815" s="35"/>
    </row>
    <row r="816" spans="52:57" x14ac:dyDescent="0.25">
      <c r="AZ816" s="33"/>
    </row>
    <row r="817" spans="52:57" x14ac:dyDescent="0.25">
      <c r="AZ817" s="33"/>
      <c r="BA817" s="25"/>
    </row>
    <row r="818" spans="52:57" x14ac:dyDescent="0.25">
      <c r="AZ818" s="33"/>
      <c r="BA818" s="25"/>
    </row>
    <row r="819" spans="52:57" x14ac:dyDescent="0.25">
      <c r="AZ819" s="33"/>
      <c r="BA819" s="25"/>
    </row>
    <row r="820" spans="52:57" x14ac:dyDescent="0.25">
      <c r="AZ820" s="45"/>
      <c r="BA820" s="25"/>
    </row>
    <row r="821" spans="52:57" x14ac:dyDescent="0.25">
      <c r="BA821" s="25"/>
    </row>
    <row r="822" spans="52:57" x14ac:dyDescent="0.25">
      <c r="AZ822" s="34"/>
      <c r="BA822" s="25"/>
    </row>
    <row r="823" spans="52:57" x14ac:dyDescent="0.25">
      <c r="AZ823" s="33"/>
      <c r="BA823" s="25"/>
      <c r="BE823" s="35"/>
    </row>
    <row r="824" spans="52:57" x14ac:dyDescent="0.25">
      <c r="BA824" s="143"/>
    </row>
    <row r="826" spans="52:57" x14ac:dyDescent="0.25">
      <c r="AZ826" s="34"/>
      <c r="BA826" s="35"/>
      <c r="BB826" s="35"/>
      <c r="BC826" s="35"/>
      <c r="BD826" s="35"/>
    </row>
    <row r="827" spans="52:57" x14ac:dyDescent="0.25">
      <c r="AZ827" s="33"/>
    </row>
    <row r="828" spans="52:57" x14ac:dyDescent="0.25">
      <c r="AZ828" s="33"/>
      <c r="BA828" s="25"/>
    </row>
    <row r="829" spans="52:57" x14ac:dyDescent="0.25">
      <c r="AZ829" s="33"/>
      <c r="BA829" s="25"/>
    </row>
    <row r="830" spans="52:57" x14ac:dyDescent="0.25">
      <c r="AZ830" s="33"/>
      <c r="BA830" s="25"/>
    </row>
    <row r="831" spans="52:57" x14ac:dyDescent="0.25">
      <c r="AZ831" s="45"/>
      <c r="BA831" s="25"/>
    </row>
    <row r="832" spans="52:57" x14ac:dyDescent="0.25">
      <c r="BA832" s="25"/>
    </row>
    <row r="833" spans="52:57" x14ac:dyDescent="0.25">
      <c r="AZ833" s="34"/>
      <c r="BA833" s="25"/>
      <c r="BE833" s="35"/>
    </row>
    <row r="834" spans="52:57" x14ac:dyDescent="0.25">
      <c r="AZ834" s="33"/>
      <c r="BA834" s="25"/>
    </row>
    <row r="835" spans="52:57" x14ac:dyDescent="0.25">
      <c r="BA835" s="143"/>
    </row>
    <row r="837" spans="52:57" x14ac:dyDescent="0.25">
      <c r="AZ837" s="34"/>
      <c r="BA837" s="35"/>
      <c r="BB837" s="35"/>
      <c r="BC837" s="35"/>
      <c r="BD837" s="35"/>
    </row>
    <row r="838" spans="52:57" x14ac:dyDescent="0.25">
      <c r="AZ838" s="33"/>
    </row>
    <row r="839" spans="52:57" x14ac:dyDescent="0.25">
      <c r="AZ839" s="33"/>
      <c r="BA839" s="25"/>
    </row>
    <row r="840" spans="52:57" x14ac:dyDescent="0.25">
      <c r="AZ840" s="33"/>
      <c r="BA840" s="25"/>
    </row>
    <row r="841" spans="52:57" x14ac:dyDescent="0.25">
      <c r="AZ841" s="33"/>
      <c r="BA841" s="25"/>
    </row>
    <row r="842" spans="52:57" x14ac:dyDescent="0.25">
      <c r="AZ842" s="45"/>
      <c r="BA842" s="25"/>
    </row>
    <row r="843" spans="52:57" x14ac:dyDescent="0.25">
      <c r="BA843" s="25"/>
      <c r="BE843" s="35"/>
    </row>
    <row r="844" spans="52:57" x14ac:dyDescent="0.25">
      <c r="AZ844" s="34"/>
      <c r="BA844" s="25"/>
    </row>
    <row r="845" spans="52:57" x14ac:dyDescent="0.25">
      <c r="AZ845" s="33"/>
      <c r="BA845" s="25"/>
    </row>
    <row r="846" spans="52:57" x14ac:dyDescent="0.25">
      <c r="BA846" s="143"/>
    </row>
    <row r="848" spans="52:57" x14ac:dyDescent="0.25">
      <c r="AZ848" s="34"/>
      <c r="BA848" s="35"/>
      <c r="BB848" s="35"/>
      <c r="BC848" s="35"/>
      <c r="BD848" s="35"/>
    </row>
    <row r="849" spans="52:57" x14ac:dyDescent="0.25">
      <c r="AZ849" s="33"/>
    </row>
    <row r="850" spans="52:57" x14ac:dyDescent="0.25">
      <c r="AZ850" s="33"/>
      <c r="BA850" s="25"/>
    </row>
    <row r="851" spans="52:57" x14ac:dyDescent="0.25">
      <c r="AZ851" s="33"/>
      <c r="BA851" s="25"/>
    </row>
    <row r="852" spans="52:57" x14ac:dyDescent="0.25">
      <c r="AZ852" s="33"/>
      <c r="BA852" s="25"/>
    </row>
    <row r="853" spans="52:57" x14ac:dyDescent="0.25">
      <c r="AZ853" s="45"/>
      <c r="BA853" s="25"/>
      <c r="BE853" s="35"/>
    </row>
    <row r="854" spans="52:57" x14ac:dyDescent="0.25">
      <c r="BA854" s="25"/>
    </row>
    <row r="855" spans="52:57" x14ac:dyDescent="0.25">
      <c r="AZ855" s="34"/>
      <c r="BA855" s="25"/>
    </row>
    <row r="856" spans="52:57" x14ac:dyDescent="0.25">
      <c r="AZ856" s="33"/>
      <c r="BA856" s="25"/>
    </row>
    <row r="857" spans="52:57" x14ac:dyDescent="0.25">
      <c r="BA857" s="143"/>
    </row>
    <row r="859" spans="52:57" x14ac:dyDescent="0.25">
      <c r="AZ859" s="34"/>
      <c r="BA859" s="35"/>
      <c r="BB859" s="35"/>
      <c r="BC859" s="35"/>
      <c r="BD859" s="35"/>
    </row>
    <row r="860" spans="52:57" x14ac:dyDescent="0.25">
      <c r="AZ860" s="33"/>
    </row>
    <row r="861" spans="52:57" x14ac:dyDescent="0.25">
      <c r="AZ861" s="33"/>
      <c r="BA861" s="25"/>
    </row>
    <row r="862" spans="52:57" x14ac:dyDescent="0.25">
      <c r="AZ862" s="33"/>
      <c r="BA862" s="25"/>
    </row>
    <row r="863" spans="52:57" x14ac:dyDescent="0.25">
      <c r="AZ863" s="33"/>
      <c r="BA863" s="25"/>
      <c r="BE863" s="35"/>
    </row>
    <row r="864" spans="52:57" x14ac:dyDescent="0.25">
      <c r="AZ864" s="45"/>
      <c r="BA864" s="25"/>
    </row>
    <row r="865" spans="52:57" x14ac:dyDescent="0.25">
      <c r="BA865" s="25"/>
    </row>
    <row r="866" spans="52:57" x14ac:dyDescent="0.25">
      <c r="AZ866" s="34"/>
      <c r="BA866" s="25"/>
    </row>
    <row r="867" spans="52:57" x14ac:dyDescent="0.25">
      <c r="AZ867" s="33"/>
      <c r="BA867" s="25"/>
    </row>
    <row r="868" spans="52:57" x14ac:dyDescent="0.25">
      <c r="BA868" s="143"/>
    </row>
    <row r="870" spans="52:57" x14ac:dyDescent="0.25">
      <c r="AZ870" s="34"/>
      <c r="BA870" s="35"/>
      <c r="BB870" s="35"/>
      <c r="BC870" s="35"/>
      <c r="BD870" s="35"/>
    </row>
    <row r="871" spans="52:57" x14ac:dyDescent="0.25">
      <c r="AZ871" s="33"/>
    </row>
    <row r="872" spans="52:57" x14ac:dyDescent="0.25">
      <c r="AZ872" s="33"/>
      <c r="BA872" s="25"/>
    </row>
    <row r="873" spans="52:57" x14ac:dyDescent="0.25">
      <c r="AZ873" s="33"/>
      <c r="BA873" s="25"/>
      <c r="BE873" s="35"/>
    </row>
    <row r="874" spans="52:57" x14ac:dyDescent="0.25">
      <c r="AZ874" s="33"/>
      <c r="BA874" s="25"/>
    </row>
    <row r="875" spans="52:57" x14ac:dyDescent="0.25">
      <c r="AZ875" s="45"/>
      <c r="BA875" s="25"/>
    </row>
    <row r="876" spans="52:57" x14ac:dyDescent="0.25">
      <c r="BA876" s="25"/>
    </row>
    <row r="877" spans="52:57" x14ac:dyDescent="0.25">
      <c r="AZ877" s="34"/>
      <c r="BA877" s="25"/>
    </row>
    <row r="878" spans="52:57" x14ac:dyDescent="0.25">
      <c r="AZ878" s="33"/>
      <c r="BA878" s="25"/>
    </row>
    <row r="879" spans="52:57" x14ac:dyDescent="0.25">
      <c r="BA879" s="143"/>
    </row>
    <row r="881" spans="52:57" x14ac:dyDescent="0.25">
      <c r="AZ881" s="34"/>
      <c r="BA881" s="35"/>
      <c r="BB881" s="35"/>
      <c r="BC881" s="35"/>
      <c r="BD881" s="35"/>
    </row>
    <row r="882" spans="52:57" x14ac:dyDescent="0.25">
      <c r="AZ882" s="33"/>
    </row>
    <row r="883" spans="52:57" x14ac:dyDescent="0.25">
      <c r="AZ883" s="33"/>
      <c r="BA883" s="25"/>
      <c r="BE883" s="35"/>
    </row>
    <row r="884" spans="52:57" x14ac:dyDescent="0.25">
      <c r="AZ884" s="33"/>
      <c r="BA884" s="25"/>
    </row>
    <row r="885" spans="52:57" x14ac:dyDescent="0.25">
      <c r="AZ885" s="33"/>
      <c r="BA885" s="25"/>
    </row>
    <row r="886" spans="52:57" x14ac:dyDescent="0.25">
      <c r="AZ886" s="45"/>
      <c r="BA886" s="25"/>
    </row>
    <row r="887" spans="52:57" x14ac:dyDescent="0.25">
      <c r="BA887" s="25"/>
    </row>
    <row r="888" spans="52:57" x14ac:dyDescent="0.25">
      <c r="AZ888" s="34"/>
      <c r="BA888" s="25"/>
    </row>
    <row r="889" spans="52:57" x14ac:dyDescent="0.25">
      <c r="AZ889" s="33"/>
      <c r="BA889" s="25"/>
    </row>
    <row r="890" spans="52:57" x14ac:dyDescent="0.25">
      <c r="BA890" s="143"/>
    </row>
    <row r="892" spans="52:57" x14ac:dyDescent="0.25">
      <c r="AZ892" s="34"/>
      <c r="BA892" s="35"/>
      <c r="BB892" s="35"/>
      <c r="BC892" s="35"/>
      <c r="BD892" s="35"/>
    </row>
    <row r="893" spans="52:57" x14ac:dyDescent="0.25">
      <c r="AZ893" s="33"/>
      <c r="BE893" s="35"/>
    </row>
    <row r="894" spans="52:57" x14ac:dyDescent="0.25">
      <c r="AZ894" s="33"/>
      <c r="BA894" s="25"/>
    </row>
    <row r="895" spans="52:57" x14ac:dyDescent="0.25">
      <c r="AZ895" s="33"/>
      <c r="BA895" s="25"/>
    </row>
    <row r="896" spans="52:57" x14ac:dyDescent="0.25">
      <c r="AZ896" s="33"/>
      <c r="BA896" s="25"/>
    </row>
    <row r="897" spans="52:57" x14ac:dyDescent="0.25">
      <c r="AZ897" s="45"/>
      <c r="BA897" s="25"/>
    </row>
    <row r="898" spans="52:57" x14ac:dyDescent="0.25">
      <c r="BA898" s="25"/>
    </row>
    <row r="899" spans="52:57" x14ac:dyDescent="0.25">
      <c r="AZ899" s="34"/>
      <c r="BA899" s="25"/>
    </row>
    <row r="900" spans="52:57" x14ac:dyDescent="0.25">
      <c r="AZ900" s="33"/>
      <c r="BA900" s="25"/>
    </row>
    <row r="901" spans="52:57" x14ac:dyDescent="0.25">
      <c r="BA901" s="143"/>
    </row>
    <row r="903" spans="52:57" x14ac:dyDescent="0.25">
      <c r="AZ903" s="34"/>
      <c r="BA903" s="35"/>
      <c r="BB903" s="35"/>
      <c r="BC903" s="35"/>
      <c r="BD903" s="35"/>
      <c r="BE903" s="35"/>
    </row>
    <row r="904" spans="52:57" x14ac:dyDescent="0.25">
      <c r="AZ904" s="33"/>
    </row>
    <row r="905" spans="52:57" x14ac:dyDescent="0.25">
      <c r="AZ905" s="33"/>
      <c r="BA905" s="25"/>
    </row>
    <row r="906" spans="52:57" x14ac:dyDescent="0.25">
      <c r="AZ906" s="33"/>
      <c r="BA906" s="25"/>
    </row>
    <row r="907" spans="52:57" x14ac:dyDescent="0.25">
      <c r="AZ907" s="33"/>
      <c r="BA907" s="25"/>
    </row>
    <row r="908" spans="52:57" x14ac:dyDescent="0.25">
      <c r="AZ908" s="45"/>
      <c r="BA908" s="25"/>
    </row>
    <row r="909" spans="52:57" x14ac:dyDescent="0.25">
      <c r="BA909" s="25"/>
    </row>
    <row r="910" spans="52:57" x14ac:dyDescent="0.25">
      <c r="AZ910" s="34"/>
      <c r="BA910" s="25"/>
    </row>
    <row r="911" spans="52:57" x14ac:dyDescent="0.25">
      <c r="AZ911" s="33"/>
      <c r="BA911" s="25"/>
    </row>
    <row r="912" spans="52:57" x14ac:dyDescent="0.25">
      <c r="BA912" s="143"/>
    </row>
    <row r="913" spans="52:57" x14ac:dyDescent="0.25">
      <c r="BE913" s="35"/>
    </row>
    <row r="914" spans="52:57" x14ac:dyDescent="0.25">
      <c r="AZ914" s="34"/>
      <c r="BA914" s="35"/>
      <c r="BB914" s="35"/>
      <c r="BC914" s="35"/>
      <c r="BD914" s="35"/>
    </row>
    <row r="915" spans="52:57" x14ac:dyDescent="0.25">
      <c r="AZ915" s="33"/>
    </row>
    <row r="916" spans="52:57" x14ac:dyDescent="0.25">
      <c r="AZ916" s="33"/>
      <c r="BA916" s="25"/>
    </row>
    <row r="917" spans="52:57" x14ac:dyDescent="0.25">
      <c r="AZ917" s="33"/>
      <c r="BA917" s="25"/>
    </row>
    <row r="918" spans="52:57" x14ac:dyDescent="0.25">
      <c r="AZ918" s="33"/>
      <c r="BA918" s="25"/>
    </row>
    <row r="919" spans="52:57" x14ac:dyDescent="0.25">
      <c r="AZ919" s="45"/>
      <c r="BA919" s="25"/>
    </row>
    <row r="920" spans="52:57" x14ac:dyDescent="0.25">
      <c r="BA920" s="25"/>
    </row>
    <row r="921" spans="52:57" x14ac:dyDescent="0.25">
      <c r="AZ921" s="34"/>
      <c r="BA921" s="25"/>
    </row>
    <row r="922" spans="52:57" x14ac:dyDescent="0.25">
      <c r="AZ922" s="33"/>
      <c r="BA922" s="25"/>
    </row>
    <row r="923" spans="52:57" x14ac:dyDescent="0.25">
      <c r="BA923" s="143"/>
      <c r="BE923" s="35"/>
    </row>
    <row r="925" spans="52:57" x14ac:dyDescent="0.25">
      <c r="AZ925" s="34"/>
      <c r="BA925" s="35"/>
      <c r="BB925" s="35"/>
      <c r="BC925" s="35"/>
      <c r="BD925" s="35"/>
    </row>
    <row r="926" spans="52:57" x14ac:dyDescent="0.25">
      <c r="AZ926" s="33"/>
    </row>
    <row r="927" spans="52:57" x14ac:dyDescent="0.25">
      <c r="AZ927" s="33"/>
      <c r="BA927" s="25"/>
    </row>
    <row r="928" spans="52:57" x14ac:dyDescent="0.25">
      <c r="AZ928" s="33"/>
      <c r="BA928" s="25"/>
    </row>
    <row r="929" spans="52:57" x14ac:dyDescent="0.25">
      <c r="AZ929" s="33"/>
      <c r="BA929" s="25"/>
    </row>
    <row r="930" spans="52:57" x14ac:dyDescent="0.25">
      <c r="AZ930" s="45"/>
      <c r="BA930" s="25"/>
    </row>
    <row r="931" spans="52:57" x14ac:dyDescent="0.25">
      <c r="BA931" s="25"/>
    </row>
    <row r="932" spans="52:57" x14ac:dyDescent="0.25">
      <c r="AZ932" s="34"/>
      <c r="BA932" s="25"/>
    </row>
    <row r="933" spans="52:57" x14ac:dyDescent="0.25">
      <c r="AZ933" s="33"/>
      <c r="BA933" s="25"/>
      <c r="BE933" s="35"/>
    </row>
    <row r="934" spans="52:57" x14ac:dyDescent="0.25">
      <c r="BA934" s="143"/>
    </row>
    <row r="936" spans="52:57" x14ac:dyDescent="0.25">
      <c r="AZ936" s="34"/>
      <c r="BA936" s="35"/>
      <c r="BB936" s="35"/>
      <c r="BC936" s="35"/>
      <c r="BD936" s="35"/>
    </row>
    <row r="937" spans="52:57" x14ac:dyDescent="0.25">
      <c r="AZ937" s="33"/>
    </row>
    <row r="938" spans="52:57" x14ac:dyDescent="0.25">
      <c r="AZ938" s="33"/>
      <c r="BA938" s="25"/>
    </row>
    <row r="939" spans="52:57" x14ac:dyDescent="0.25">
      <c r="AZ939" s="33"/>
      <c r="BA939" s="25"/>
    </row>
    <row r="940" spans="52:57" x14ac:dyDescent="0.25">
      <c r="AZ940" s="33"/>
      <c r="BA940" s="25"/>
    </row>
    <row r="941" spans="52:57" x14ac:dyDescent="0.25">
      <c r="AZ941" s="45"/>
      <c r="BA941" s="25"/>
    </row>
    <row r="942" spans="52:57" x14ac:dyDescent="0.25">
      <c r="BA942" s="25"/>
    </row>
    <row r="943" spans="52:57" x14ac:dyDescent="0.25">
      <c r="AZ943" s="34"/>
      <c r="BA943" s="25"/>
      <c r="BE943" s="35"/>
    </row>
    <row r="944" spans="52:57" x14ac:dyDescent="0.25">
      <c r="AZ944" s="33"/>
      <c r="BA944" s="25"/>
    </row>
    <row r="945" spans="52:57" x14ac:dyDescent="0.25">
      <c r="BA945" s="143"/>
    </row>
    <row r="947" spans="52:57" x14ac:dyDescent="0.25">
      <c r="AZ947" s="34"/>
      <c r="BA947" s="35"/>
      <c r="BB947" s="35"/>
      <c r="BC947" s="35"/>
      <c r="BD947" s="35"/>
    </row>
    <row r="948" spans="52:57" x14ac:dyDescent="0.25">
      <c r="AZ948" s="33"/>
    </row>
    <row r="949" spans="52:57" x14ac:dyDescent="0.25">
      <c r="AZ949" s="33"/>
      <c r="BA949" s="25"/>
    </row>
    <row r="950" spans="52:57" x14ac:dyDescent="0.25">
      <c r="AZ950" s="33"/>
      <c r="BA950" s="25"/>
    </row>
    <row r="951" spans="52:57" x14ac:dyDescent="0.25">
      <c r="AZ951" s="33"/>
      <c r="BA951" s="25"/>
    </row>
    <row r="952" spans="52:57" x14ac:dyDescent="0.25">
      <c r="AZ952" s="45"/>
      <c r="BA952" s="25"/>
    </row>
    <row r="953" spans="52:57" x14ac:dyDescent="0.25">
      <c r="BA953" s="25"/>
      <c r="BE953" s="35"/>
    </row>
    <row r="954" spans="52:57" x14ac:dyDescent="0.25">
      <c r="AZ954" s="34"/>
      <c r="BA954" s="25"/>
    </row>
    <row r="955" spans="52:57" x14ac:dyDescent="0.25">
      <c r="AZ955" s="33"/>
      <c r="BA955" s="25"/>
    </row>
    <row r="956" spans="52:57" x14ac:dyDescent="0.25">
      <c r="BA956" s="143"/>
    </row>
    <row r="958" spans="52:57" x14ac:dyDescent="0.25">
      <c r="AZ958" s="34"/>
      <c r="BA958" s="35"/>
      <c r="BB958" s="35"/>
      <c r="BC958" s="35"/>
      <c r="BD958" s="35"/>
    </row>
    <row r="959" spans="52:57" x14ac:dyDescent="0.25">
      <c r="AZ959" s="33"/>
    </row>
    <row r="960" spans="52:57" x14ac:dyDescent="0.25">
      <c r="AZ960" s="33"/>
      <c r="BA960" s="25"/>
    </row>
    <row r="961" spans="52:57" x14ac:dyDescent="0.25">
      <c r="AZ961" s="33"/>
      <c r="BA961" s="25"/>
    </row>
    <row r="962" spans="52:57" x14ac:dyDescent="0.25">
      <c r="AZ962" s="33"/>
      <c r="BA962" s="25"/>
    </row>
    <row r="963" spans="52:57" x14ac:dyDescent="0.25">
      <c r="AZ963" s="45"/>
      <c r="BA963" s="25"/>
      <c r="BE963" s="35"/>
    </row>
    <row r="964" spans="52:57" x14ac:dyDescent="0.25">
      <c r="BA964" s="25"/>
    </row>
    <row r="965" spans="52:57" x14ac:dyDescent="0.25">
      <c r="AZ965" s="34"/>
      <c r="BA965" s="25"/>
    </row>
    <row r="966" spans="52:57" x14ac:dyDescent="0.25">
      <c r="AZ966" s="33"/>
      <c r="BA966" s="25"/>
    </row>
    <row r="967" spans="52:57" x14ac:dyDescent="0.25">
      <c r="BA967" s="143"/>
    </row>
    <row r="969" spans="52:57" x14ac:dyDescent="0.25">
      <c r="AZ969" s="34"/>
      <c r="BA969" s="35"/>
      <c r="BB969" s="35"/>
      <c r="BC969" s="35"/>
      <c r="BD969" s="35"/>
    </row>
    <row r="970" spans="52:57" x14ac:dyDescent="0.25">
      <c r="AZ970" s="33"/>
    </row>
    <row r="971" spans="52:57" x14ac:dyDescent="0.25">
      <c r="AZ971" s="33"/>
      <c r="BA971" s="25"/>
    </row>
    <row r="972" spans="52:57" x14ac:dyDescent="0.25">
      <c r="AZ972" s="33"/>
      <c r="BA972" s="25"/>
    </row>
    <row r="973" spans="52:57" x14ac:dyDescent="0.25">
      <c r="AZ973" s="33"/>
      <c r="BA973" s="25"/>
      <c r="BE973" s="35"/>
    </row>
    <row r="974" spans="52:57" x14ac:dyDescent="0.25">
      <c r="AZ974" s="45"/>
      <c r="BA974" s="25"/>
    </row>
    <row r="975" spans="52:57" x14ac:dyDescent="0.25">
      <c r="BA975" s="25"/>
    </row>
    <row r="976" spans="52:57" x14ac:dyDescent="0.25">
      <c r="AZ976" s="34"/>
      <c r="BA976" s="25"/>
    </row>
    <row r="977" spans="52:57" x14ac:dyDescent="0.25">
      <c r="AZ977" s="33"/>
      <c r="BA977" s="25"/>
    </row>
    <row r="978" spans="52:57" x14ac:dyDescent="0.25">
      <c r="BA978" s="143"/>
    </row>
    <row r="980" spans="52:57" x14ac:dyDescent="0.25">
      <c r="AZ980" s="34"/>
      <c r="BA980" s="35"/>
      <c r="BB980" s="35"/>
      <c r="BC980" s="35"/>
      <c r="BD980" s="35"/>
    </row>
    <row r="981" spans="52:57" x14ac:dyDescent="0.25">
      <c r="AZ981" s="33"/>
    </row>
    <row r="982" spans="52:57" x14ac:dyDescent="0.25">
      <c r="AZ982" s="33"/>
      <c r="BA982" s="25"/>
    </row>
    <row r="983" spans="52:57" x14ac:dyDescent="0.25">
      <c r="AZ983" s="33"/>
      <c r="BA983" s="25"/>
      <c r="BE983" s="35"/>
    </row>
    <row r="984" spans="52:57" x14ac:dyDescent="0.25">
      <c r="AZ984" s="33"/>
      <c r="BA984" s="25"/>
    </row>
    <row r="985" spans="52:57" x14ac:dyDescent="0.25">
      <c r="AZ985" s="45"/>
      <c r="BA985" s="25"/>
    </row>
    <row r="986" spans="52:57" x14ac:dyDescent="0.25">
      <c r="BA986" s="25"/>
    </row>
    <row r="987" spans="52:57" x14ac:dyDescent="0.25">
      <c r="AZ987" s="34"/>
      <c r="BA987" s="25"/>
    </row>
    <row r="988" spans="52:57" x14ac:dyDescent="0.25">
      <c r="AZ988" s="33"/>
      <c r="BA988" s="25"/>
    </row>
    <row r="989" spans="52:57" x14ac:dyDescent="0.25">
      <c r="BA989" s="143"/>
    </row>
    <row r="991" spans="52:57" x14ac:dyDescent="0.25">
      <c r="AZ991" s="34"/>
      <c r="BA991" s="35"/>
      <c r="BB991" s="35"/>
      <c r="BC991" s="35"/>
      <c r="BD991" s="35"/>
    </row>
    <row r="992" spans="52:57" x14ac:dyDescent="0.25">
      <c r="AZ992" s="33"/>
    </row>
    <row r="993" spans="52:57" x14ac:dyDescent="0.25">
      <c r="AZ993" s="33"/>
      <c r="BA993" s="25"/>
      <c r="BE993" s="35"/>
    </row>
    <row r="994" spans="52:57" x14ac:dyDescent="0.25">
      <c r="AZ994" s="33"/>
      <c r="BA994" s="25"/>
    </row>
    <row r="995" spans="52:57" x14ac:dyDescent="0.25">
      <c r="AZ995" s="33"/>
      <c r="BA995" s="25"/>
    </row>
    <row r="996" spans="52:57" x14ac:dyDescent="0.25">
      <c r="AZ996" s="45"/>
      <c r="BA996" s="25"/>
    </row>
    <row r="997" spans="52:57" x14ac:dyDescent="0.25">
      <c r="BA997" s="25"/>
    </row>
    <row r="998" spans="52:57" x14ac:dyDescent="0.25">
      <c r="AZ998" s="34"/>
      <c r="BA998" s="25"/>
    </row>
    <row r="999" spans="52:57" x14ac:dyDescent="0.25">
      <c r="AZ999" s="33"/>
      <c r="BA999" s="25"/>
    </row>
    <row r="1000" spans="52:57" x14ac:dyDescent="0.25">
      <c r="BA1000" s="143"/>
    </row>
    <row r="1002" spans="52:57" x14ac:dyDescent="0.25">
      <c r="AZ1002" s="34"/>
      <c r="BA1002" s="35"/>
      <c r="BB1002" s="35"/>
      <c r="BC1002" s="35"/>
      <c r="BD1002" s="35"/>
    </row>
    <row r="1003" spans="52:57" x14ac:dyDescent="0.25">
      <c r="AZ1003" s="33"/>
      <c r="BE1003" s="35"/>
    </row>
    <row r="1004" spans="52:57" x14ac:dyDescent="0.25">
      <c r="AZ1004" s="33"/>
      <c r="BA1004" s="25"/>
    </row>
    <row r="1005" spans="52:57" x14ac:dyDescent="0.25">
      <c r="AZ1005" s="33"/>
      <c r="BA1005" s="25"/>
    </row>
    <row r="1006" spans="52:57" x14ac:dyDescent="0.25">
      <c r="AZ1006" s="33"/>
      <c r="BA1006" s="25"/>
    </row>
    <row r="1007" spans="52:57" x14ac:dyDescent="0.25">
      <c r="AZ1007" s="45"/>
      <c r="BA1007" s="25"/>
    </row>
    <row r="1008" spans="52:57" x14ac:dyDescent="0.25">
      <c r="BA1008" s="25"/>
    </row>
    <row r="1009" spans="52:57" x14ac:dyDescent="0.25">
      <c r="AZ1009" s="34"/>
      <c r="BA1009" s="25"/>
    </row>
    <row r="1010" spans="52:57" x14ac:dyDescent="0.25">
      <c r="AZ1010" s="33"/>
      <c r="BA1010" s="25"/>
    </row>
    <row r="1011" spans="52:57" x14ac:dyDescent="0.25">
      <c r="BA1011" s="143"/>
    </row>
    <row r="1013" spans="52:57" x14ac:dyDescent="0.25">
      <c r="AZ1013" s="34"/>
      <c r="BA1013" s="35"/>
      <c r="BB1013" s="35"/>
      <c r="BC1013" s="35"/>
      <c r="BD1013" s="35"/>
      <c r="BE1013" s="35"/>
    </row>
    <row r="1014" spans="52:57" x14ac:dyDescent="0.25">
      <c r="AZ1014" s="33"/>
    </row>
    <row r="1015" spans="52:57" x14ac:dyDescent="0.25">
      <c r="AZ1015" s="33"/>
      <c r="BA1015" s="25"/>
    </row>
    <row r="1016" spans="52:57" x14ac:dyDescent="0.25">
      <c r="AZ1016" s="33"/>
      <c r="BA1016" s="25"/>
    </row>
    <row r="1017" spans="52:57" x14ac:dyDescent="0.25">
      <c r="AZ1017" s="33"/>
      <c r="BA1017" s="25"/>
    </row>
    <row r="1018" spans="52:57" x14ac:dyDescent="0.25">
      <c r="AZ1018" s="45"/>
      <c r="BA1018" s="25"/>
    </row>
    <row r="1019" spans="52:57" x14ac:dyDescent="0.25">
      <c r="BA1019" s="25"/>
    </row>
    <row r="1020" spans="52:57" x14ac:dyDescent="0.25">
      <c r="AZ1020" s="34"/>
      <c r="BA1020" s="25"/>
    </row>
    <row r="1021" spans="52:57" x14ac:dyDescent="0.25">
      <c r="AZ1021" s="33"/>
      <c r="BA1021" s="25"/>
    </row>
    <row r="1022" spans="52:57" x14ac:dyDescent="0.25">
      <c r="BA1022" s="143"/>
    </row>
    <row r="1023" spans="52:57" x14ac:dyDescent="0.25">
      <c r="BE1023" s="35"/>
    </row>
    <row r="1024" spans="52:57" x14ac:dyDescent="0.25">
      <c r="AZ1024" s="34"/>
      <c r="BA1024" s="35"/>
      <c r="BB1024" s="35"/>
      <c r="BC1024" s="35"/>
      <c r="BD1024" s="35"/>
    </row>
    <row r="1025" spans="52:57" x14ac:dyDescent="0.25">
      <c r="AZ1025" s="33"/>
    </row>
    <row r="1026" spans="52:57" x14ac:dyDescent="0.25">
      <c r="AZ1026" s="33"/>
      <c r="BA1026" s="25"/>
    </row>
    <row r="1027" spans="52:57" x14ac:dyDescent="0.25">
      <c r="AZ1027" s="33"/>
      <c r="BA1027" s="25"/>
    </row>
    <row r="1028" spans="52:57" x14ac:dyDescent="0.25">
      <c r="AZ1028" s="33"/>
      <c r="BA1028" s="25"/>
    </row>
    <row r="1029" spans="52:57" x14ac:dyDescent="0.25">
      <c r="AZ1029" s="45"/>
      <c r="BA1029" s="25"/>
    </row>
    <row r="1030" spans="52:57" x14ac:dyDescent="0.25">
      <c r="BA1030" s="25"/>
    </row>
    <row r="1031" spans="52:57" x14ac:dyDescent="0.25">
      <c r="AZ1031" s="34"/>
      <c r="BA1031" s="25"/>
    </row>
    <row r="1032" spans="52:57" x14ac:dyDescent="0.25">
      <c r="AZ1032" s="33"/>
      <c r="BA1032" s="25"/>
    </row>
    <row r="1033" spans="52:57" x14ac:dyDescent="0.25">
      <c r="BA1033" s="143"/>
      <c r="BE1033" s="35"/>
    </row>
    <row r="1035" spans="52:57" x14ac:dyDescent="0.25">
      <c r="AZ1035" s="34"/>
      <c r="BA1035" s="35"/>
      <c r="BB1035" s="35"/>
      <c r="BC1035" s="35"/>
      <c r="BD1035" s="35"/>
    </row>
    <row r="1036" spans="52:57" x14ac:dyDescent="0.25">
      <c r="AZ1036" s="33"/>
    </row>
    <row r="1037" spans="52:57" x14ac:dyDescent="0.25">
      <c r="AZ1037" s="33"/>
      <c r="BA1037" s="25"/>
    </row>
    <row r="1038" spans="52:57" x14ac:dyDescent="0.25">
      <c r="AZ1038" s="33"/>
      <c r="BA1038" s="25"/>
    </row>
    <row r="1039" spans="52:57" x14ac:dyDescent="0.25">
      <c r="AZ1039" s="33"/>
      <c r="BA1039" s="25"/>
    </row>
    <row r="1040" spans="52:57" x14ac:dyDescent="0.25">
      <c r="AZ1040" s="45"/>
      <c r="BA1040" s="25"/>
    </row>
    <row r="1041" spans="52:57" x14ac:dyDescent="0.25">
      <c r="BA1041" s="25"/>
    </row>
    <row r="1042" spans="52:57" x14ac:dyDescent="0.25">
      <c r="AZ1042" s="34"/>
      <c r="BA1042" s="25"/>
    </row>
    <row r="1043" spans="52:57" x14ac:dyDescent="0.25">
      <c r="AZ1043" s="33"/>
      <c r="BA1043" s="25"/>
      <c r="BE1043" s="35"/>
    </row>
    <row r="1044" spans="52:57" x14ac:dyDescent="0.25">
      <c r="BA1044" s="143"/>
    </row>
    <row r="1046" spans="52:57" x14ac:dyDescent="0.25">
      <c r="AZ1046" s="34"/>
      <c r="BA1046" s="35"/>
      <c r="BB1046" s="35"/>
      <c r="BC1046" s="35"/>
      <c r="BD1046" s="35"/>
    </row>
    <row r="1047" spans="52:57" x14ac:dyDescent="0.25">
      <c r="AZ1047" s="33"/>
    </row>
    <row r="1048" spans="52:57" x14ac:dyDescent="0.25">
      <c r="AZ1048" s="33"/>
      <c r="BA1048" s="25"/>
    </row>
    <row r="1049" spans="52:57" x14ac:dyDescent="0.25">
      <c r="AZ1049" s="33"/>
      <c r="BA1049" s="25"/>
    </row>
    <row r="1050" spans="52:57" x14ac:dyDescent="0.25">
      <c r="AZ1050" s="33"/>
      <c r="BA1050" s="25"/>
    </row>
    <row r="1051" spans="52:57" x14ac:dyDescent="0.25">
      <c r="AZ1051" s="45"/>
      <c r="BA1051" s="25"/>
    </row>
    <row r="1052" spans="52:57" x14ac:dyDescent="0.25">
      <c r="BA1052" s="25"/>
    </row>
    <row r="1053" spans="52:57" x14ac:dyDescent="0.25">
      <c r="AZ1053" s="34"/>
      <c r="BA1053" s="25"/>
      <c r="BE1053" s="35"/>
    </row>
    <row r="1054" spans="52:57" x14ac:dyDescent="0.25">
      <c r="AZ1054" s="33"/>
      <c r="BA1054" s="25"/>
    </row>
    <row r="1055" spans="52:57" x14ac:dyDescent="0.25">
      <c r="BA1055" s="143"/>
    </row>
    <row r="1057" spans="52:57" x14ac:dyDescent="0.25">
      <c r="AZ1057" s="34"/>
      <c r="BA1057" s="35"/>
      <c r="BB1057" s="35"/>
      <c r="BC1057" s="35"/>
      <c r="BD1057" s="35"/>
    </row>
    <row r="1058" spans="52:57" x14ac:dyDescent="0.25">
      <c r="AZ1058" s="33"/>
    </row>
    <row r="1059" spans="52:57" x14ac:dyDescent="0.25">
      <c r="AZ1059" s="33"/>
      <c r="BA1059" s="25"/>
    </row>
    <row r="1060" spans="52:57" x14ac:dyDescent="0.25">
      <c r="AZ1060" s="33"/>
      <c r="BA1060" s="25"/>
    </row>
    <row r="1061" spans="52:57" x14ac:dyDescent="0.25">
      <c r="AZ1061" s="33"/>
      <c r="BA1061" s="25"/>
    </row>
    <row r="1062" spans="52:57" x14ac:dyDescent="0.25">
      <c r="AZ1062" s="45"/>
      <c r="BA1062" s="25"/>
    </row>
    <row r="1063" spans="52:57" x14ac:dyDescent="0.25">
      <c r="BA1063" s="25"/>
      <c r="BE1063" s="35"/>
    </row>
    <row r="1064" spans="52:57" x14ac:dyDescent="0.25">
      <c r="AZ1064" s="34"/>
      <c r="BA1064" s="25"/>
    </row>
    <row r="1065" spans="52:57" x14ac:dyDescent="0.25">
      <c r="AZ1065" s="33"/>
      <c r="BA1065" s="25"/>
    </row>
    <row r="1066" spans="52:57" x14ac:dyDescent="0.25">
      <c r="BA1066" s="143"/>
    </row>
    <row r="1068" spans="52:57" x14ac:dyDescent="0.25">
      <c r="AZ1068" s="34"/>
      <c r="BA1068" s="35"/>
      <c r="BB1068" s="35"/>
      <c r="BC1068" s="35"/>
      <c r="BD1068" s="35"/>
    </row>
    <row r="1069" spans="52:57" x14ac:dyDescent="0.25">
      <c r="AZ1069" s="33"/>
    </row>
    <row r="1070" spans="52:57" x14ac:dyDescent="0.25">
      <c r="AZ1070" s="33"/>
      <c r="BA1070" s="25"/>
    </row>
    <row r="1071" spans="52:57" x14ac:dyDescent="0.25">
      <c r="AZ1071" s="33"/>
      <c r="BA1071" s="25"/>
    </row>
    <row r="1072" spans="52:57" x14ac:dyDescent="0.25">
      <c r="AZ1072" s="33"/>
      <c r="BA1072" s="25"/>
    </row>
    <row r="1073" spans="52:57" x14ac:dyDescent="0.25">
      <c r="AZ1073" s="45"/>
      <c r="BA1073" s="25"/>
      <c r="BE1073" s="35"/>
    </row>
    <row r="1074" spans="52:57" x14ac:dyDescent="0.25">
      <c r="BA1074" s="25"/>
    </row>
    <row r="1075" spans="52:57" x14ac:dyDescent="0.25">
      <c r="AZ1075" s="34"/>
      <c r="BA1075" s="25"/>
    </row>
    <row r="1076" spans="52:57" x14ac:dyDescent="0.25">
      <c r="AZ1076" s="33"/>
      <c r="BA1076" s="25"/>
    </row>
    <row r="1077" spans="52:57" x14ac:dyDescent="0.25">
      <c r="BA1077" s="143"/>
    </row>
    <row r="1079" spans="52:57" x14ac:dyDescent="0.25">
      <c r="AZ1079" s="34"/>
      <c r="BA1079" s="35"/>
      <c r="BB1079" s="35"/>
      <c r="BC1079" s="35"/>
      <c r="BD1079" s="35"/>
    </row>
    <row r="1080" spans="52:57" x14ac:dyDescent="0.25">
      <c r="AZ1080" s="33"/>
    </row>
    <row r="1081" spans="52:57" x14ac:dyDescent="0.25">
      <c r="AZ1081" s="33"/>
      <c r="BA1081" s="25"/>
    </row>
    <row r="1082" spans="52:57" x14ac:dyDescent="0.25">
      <c r="AZ1082" s="33"/>
      <c r="BA1082" s="25"/>
    </row>
    <row r="1083" spans="52:57" x14ac:dyDescent="0.25">
      <c r="AZ1083" s="33"/>
      <c r="BA1083" s="25"/>
      <c r="BE1083" s="35"/>
    </row>
    <row r="1084" spans="52:57" x14ac:dyDescent="0.25">
      <c r="AZ1084" s="45"/>
      <c r="BA1084" s="25"/>
    </row>
    <row r="1085" spans="52:57" x14ac:dyDescent="0.25">
      <c r="BA1085" s="25"/>
    </row>
    <row r="1086" spans="52:57" x14ac:dyDescent="0.25">
      <c r="AZ1086" s="34"/>
      <c r="BA1086" s="25"/>
    </row>
    <row r="1087" spans="52:57" x14ac:dyDescent="0.25">
      <c r="AZ1087" s="33"/>
      <c r="BA1087" s="25"/>
    </row>
    <row r="1088" spans="52:57" x14ac:dyDescent="0.25">
      <c r="BA1088" s="143"/>
    </row>
    <row r="1090" spans="52:57" x14ac:dyDescent="0.25">
      <c r="AZ1090" s="34"/>
      <c r="BA1090" s="35"/>
      <c r="BB1090" s="35"/>
      <c r="BC1090" s="35"/>
      <c r="BD1090" s="35"/>
    </row>
    <row r="1091" spans="52:57" x14ac:dyDescent="0.25">
      <c r="AZ1091" s="33"/>
    </row>
    <row r="1092" spans="52:57" x14ac:dyDescent="0.25">
      <c r="AZ1092" s="33"/>
      <c r="BA1092" s="25"/>
    </row>
    <row r="1093" spans="52:57" x14ac:dyDescent="0.25">
      <c r="AZ1093" s="33"/>
      <c r="BA1093" s="25"/>
      <c r="BE1093" s="35"/>
    </row>
    <row r="1094" spans="52:57" x14ac:dyDescent="0.25">
      <c r="AZ1094" s="33"/>
      <c r="BA1094" s="25"/>
    </row>
    <row r="1095" spans="52:57" x14ac:dyDescent="0.25">
      <c r="AZ1095" s="45"/>
      <c r="BA1095" s="25"/>
    </row>
    <row r="1096" spans="52:57" x14ac:dyDescent="0.25">
      <c r="BA1096" s="25"/>
    </row>
    <row r="1097" spans="52:57" x14ac:dyDescent="0.25">
      <c r="AZ1097" s="34"/>
      <c r="BA1097" s="25"/>
    </row>
    <row r="1098" spans="52:57" x14ac:dyDescent="0.25">
      <c r="AZ1098" s="33"/>
      <c r="BA1098" s="25"/>
    </row>
    <row r="1099" spans="52:57" x14ac:dyDescent="0.25">
      <c r="BA1099" s="143"/>
    </row>
    <row r="1101" spans="52:57" x14ac:dyDescent="0.25">
      <c r="AZ1101" s="34"/>
      <c r="BA1101" s="35"/>
      <c r="BB1101" s="35"/>
      <c r="BC1101" s="35"/>
      <c r="BD1101" s="35"/>
    </row>
    <row r="1102" spans="52:57" x14ac:dyDescent="0.25">
      <c r="AZ1102" s="33"/>
    </row>
    <row r="1103" spans="52:57" x14ac:dyDescent="0.25">
      <c r="AZ1103" s="33"/>
      <c r="BA1103" s="25"/>
      <c r="BE1103" s="35"/>
    </row>
    <row r="1104" spans="52:57" x14ac:dyDescent="0.25">
      <c r="AZ1104" s="33"/>
      <c r="BA1104" s="25"/>
    </row>
    <row r="1105" spans="52:57" x14ac:dyDescent="0.25">
      <c r="AZ1105" s="33"/>
      <c r="BA1105" s="25"/>
    </row>
    <row r="1106" spans="52:57" x14ac:dyDescent="0.25">
      <c r="AZ1106" s="45"/>
      <c r="BA1106" s="25"/>
    </row>
    <row r="1107" spans="52:57" x14ac:dyDescent="0.25">
      <c r="BA1107" s="25"/>
    </row>
    <row r="1108" spans="52:57" x14ac:dyDescent="0.25">
      <c r="AZ1108" s="34"/>
      <c r="BA1108" s="25"/>
    </row>
    <row r="1109" spans="52:57" x14ac:dyDescent="0.25">
      <c r="AZ1109" s="33"/>
      <c r="BA1109" s="25"/>
    </row>
    <row r="1110" spans="52:57" x14ac:dyDescent="0.25">
      <c r="BA1110" s="143"/>
    </row>
    <row r="1112" spans="52:57" x14ac:dyDescent="0.25">
      <c r="AZ1112" s="34"/>
      <c r="BA1112" s="35"/>
      <c r="BB1112" s="35"/>
      <c r="BC1112" s="35"/>
      <c r="BD1112" s="35"/>
    </row>
    <row r="1113" spans="52:57" x14ac:dyDescent="0.25">
      <c r="AZ1113" s="33"/>
      <c r="BE1113" s="35"/>
    </row>
    <row r="1114" spans="52:57" x14ac:dyDescent="0.25">
      <c r="AZ1114" s="33"/>
      <c r="BA1114" s="25"/>
    </row>
    <row r="1115" spans="52:57" x14ac:dyDescent="0.25">
      <c r="AZ1115" s="33"/>
      <c r="BA1115" s="25"/>
    </row>
    <row r="1116" spans="52:57" x14ac:dyDescent="0.25">
      <c r="AZ1116" s="33"/>
      <c r="BA1116" s="25"/>
    </row>
    <row r="1117" spans="52:57" x14ac:dyDescent="0.25">
      <c r="AZ1117" s="45"/>
      <c r="BA1117" s="25"/>
    </row>
    <row r="1118" spans="52:57" x14ac:dyDescent="0.25">
      <c r="BA1118" s="25"/>
    </row>
    <row r="1119" spans="52:57" x14ac:dyDescent="0.25">
      <c r="AZ1119" s="34"/>
      <c r="BA1119" s="25"/>
    </row>
    <row r="1120" spans="52:57" x14ac:dyDescent="0.25">
      <c r="AZ1120" s="33"/>
      <c r="BA1120" s="25"/>
    </row>
    <row r="1121" spans="52:57" x14ac:dyDescent="0.25">
      <c r="BA1121" s="143"/>
    </row>
    <row r="1123" spans="52:57" x14ac:dyDescent="0.25">
      <c r="AZ1123" s="34"/>
      <c r="BA1123" s="35"/>
      <c r="BB1123" s="35"/>
      <c r="BC1123" s="35"/>
      <c r="BD1123" s="35"/>
      <c r="BE1123" s="35"/>
    </row>
    <row r="1124" spans="52:57" x14ac:dyDescent="0.25">
      <c r="AZ1124" s="33"/>
    </row>
    <row r="1125" spans="52:57" x14ac:dyDescent="0.25">
      <c r="AZ1125" s="33"/>
      <c r="BA1125" s="25"/>
    </row>
    <row r="1126" spans="52:57" x14ac:dyDescent="0.25">
      <c r="AZ1126" s="33"/>
      <c r="BA1126" s="25"/>
    </row>
    <row r="1127" spans="52:57" x14ac:dyDescent="0.25">
      <c r="AZ1127" s="33"/>
      <c r="BA1127" s="25"/>
    </row>
    <row r="1128" spans="52:57" x14ac:dyDescent="0.25">
      <c r="AZ1128" s="45"/>
      <c r="BA1128" s="25"/>
    </row>
    <row r="1129" spans="52:57" x14ac:dyDescent="0.25">
      <c r="BA1129" s="25"/>
    </row>
    <row r="1130" spans="52:57" x14ac:dyDescent="0.25">
      <c r="AZ1130" s="34"/>
      <c r="BA1130" s="25"/>
    </row>
    <row r="1131" spans="52:57" x14ac:dyDescent="0.25">
      <c r="AZ1131" s="33"/>
      <c r="BA1131" s="25"/>
    </row>
    <row r="1132" spans="52:57" x14ac:dyDescent="0.25">
      <c r="BA1132" s="143"/>
    </row>
    <row r="1133" spans="52:57" x14ac:dyDescent="0.25">
      <c r="BE1133" s="35"/>
    </row>
    <row r="1134" spans="52:57" x14ac:dyDescent="0.25">
      <c r="AZ1134" s="34"/>
      <c r="BA1134" s="35"/>
      <c r="BB1134" s="35"/>
      <c r="BC1134" s="35"/>
      <c r="BD1134" s="35"/>
    </row>
    <row r="1135" spans="52:57" x14ac:dyDescent="0.25">
      <c r="AZ1135" s="33"/>
    </row>
    <row r="1136" spans="52:57" x14ac:dyDescent="0.25">
      <c r="AZ1136" s="33"/>
      <c r="BA1136" s="25"/>
    </row>
    <row r="1137" spans="52:57" x14ac:dyDescent="0.25">
      <c r="AZ1137" s="33"/>
      <c r="BA1137" s="25"/>
    </row>
    <row r="1138" spans="52:57" x14ac:dyDescent="0.25">
      <c r="AZ1138" s="33"/>
      <c r="BA1138" s="25"/>
    </row>
    <row r="1139" spans="52:57" x14ac:dyDescent="0.25">
      <c r="AZ1139" s="45"/>
      <c r="BA1139" s="25"/>
    </row>
    <row r="1140" spans="52:57" x14ac:dyDescent="0.25">
      <c r="BA1140" s="25"/>
    </row>
    <row r="1141" spans="52:57" x14ac:dyDescent="0.25">
      <c r="AZ1141" s="34"/>
      <c r="BA1141" s="25"/>
    </row>
    <row r="1142" spans="52:57" x14ac:dyDescent="0.25">
      <c r="AZ1142" s="33"/>
      <c r="BA1142" s="25"/>
    </row>
    <row r="1143" spans="52:57" x14ac:dyDescent="0.25">
      <c r="BA1143" s="143"/>
      <c r="BE1143" s="35"/>
    </row>
    <row r="1145" spans="52:57" x14ac:dyDescent="0.25">
      <c r="AZ1145" s="34"/>
      <c r="BA1145" s="35"/>
      <c r="BB1145" s="35"/>
      <c r="BC1145" s="35"/>
      <c r="BD1145" s="35"/>
    </row>
    <row r="1146" spans="52:57" x14ac:dyDescent="0.25">
      <c r="AZ1146" s="33"/>
    </row>
    <row r="1147" spans="52:57" x14ac:dyDescent="0.25">
      <c r="AZ1147" s="33"/>
      <c r="BA1147" s="25"/>
    </row>
    <row r="1148" spans="52:57" x14ac:dyDescent="0.25">
      <c r="AZ1148" s="33"/>
      <c r="BA1148" s="25"/>
    </row>
    <row r="1149" spans="52:57" x14ac:dyDescent="0.25">
      <c r="AZ1149" s="33"/>
      <c r="BA1149" s="25"/>
    </row>
    <row r="1150" spans="52:57" x14ac:dyDescent="0.25">
      <c r="AZ1150" s="45"/>
      <c r="BA1150" s="25"/>
    </row>
    <row r="1151" spans="52:57" x14ac:dyDescent="0.25">
      <c r="BA1151" s="25"/>
    </row>
    <row r="1152" spans="52:57" x14ac:dyDescent="0.25">
      <c r="AZ1152" s="34"/>
      <c r="BA1152" s="25"/>
    </row>
    <row r="1153" spans="52:57" x14ac:dyDescent="0.25">
      <c r="AZ1153" s="33"/>
      <c r="BA1153" s="25"/>
      <c r="BE1153" s="35"/>
    </row>
    <row r="1154" spans="52:57" x14ac:dyDescent="0.25">
      <c r="BA1154" s="143"/>
    </row>
    <row r="1156" spans="52:57" x14ac:dyDescent="0.25">
      <c r="AZ1156" s="34"/>
      <c r="BA1156" s="35"/>
      <c r="BB1156" s="35"/>
      <c r="BC1156" s="35"/>
      <c r="BD1156" s="35"/>
    </row>
    <row r="1157" spans="52:57" x14ac:dyDescent="0.25">
      <c r="AZ1157" s="33"/>
    </row>
    <row r="1158" spans="52:57" x14ac:dyDescent="0.25">
      <c r="AZ1158" s="33"/>
      <c r="BA1158" s="25"/>
    </row>
    <row r="1159" spans="52:57" x14ac:dyDescent="0.25">
      <c r="AZ1159" s="33"/>
      <c r="BA1159" s="25"/>
    </row>
    <row r="1160" spans="52:57" x14ac:dyDescent="0.25">
      <c r="AZ1160" s="33"/>
      <c r="BA1160" s="25"/>
    </row>
    <row r="1161" spans="52:57" x14ac:dyDescent="0.25">
      <c r="AZ1161" s="45"/>
      <c r="BA1161" s="25"/>
    </row>
    <row r="1162" spans="52:57" x14ac:dyDescent="0.25">
      <c r="BA1162" s="25"/>
    </row>
    <row r="1163" spans="52:57" x14ac:dyDescent="0.25">
      <c r="AZ1163" s="34"/>
      <c r="BA1163" s="25"/>
      <c r="BE1163" s="35"/>
    </row>
    <row r="1164" spans="52:57" x14ac:dyDescent="0.25">
      <c r="AZ1164" s="33"/>
      <c r="BA1164" s="25"/>
    </row>
    <row r="1165" spans="52:57" x14ac:dyDescent="0.25">
      <c r="BA1165" s="143"/>
    </row>
    <row r="1167" spans="52:57" x14ac:dyDescent="0.25">
      <c r="AZ1167" s="34"/>
      <c r="BA1167" s="35"/>
      <c r="BB1167" s="35"/>
      <c r="BC1167" s="35"/>
      <c r="BD1167" s="35"/>
    </row>
    <row r="1168" spans="52:57" x14ac:dyDescent="0.25">
      <c r="AZ1168" s="33"/>
    </row>
    <row r="1169" spans="52:57" x14ac:dyDescent="0.25">
      <c r="AZ1169" s="33"/>
      <c r="BA1169" s="25"/>
    </row>
    <row r="1170" spans="52:57" x14ac:dyDescent="0.25">
      <c r="AZ1170" s="33"/>
      <c r="BA1170" s="25"/>
    </row>
    <row r="1171" spans="52:57" x14ac:dyDescent="0.25">
      <c r="AZ1171" s="33"/>
      <c r="BA1171" s="25"/>
    </row>
    <row r="1172" spans="52:57" x14ac:dyDescent="0.25">
      <c r="AZ1172" s="45"/>
      <c r="BA1172" s="25"/>
    </row>
    <row r="1173" spans="52:57" x14ac:dyDescent="0.25">
      <c r="BA1173" s="25"/>
      <c r="BE1173" s="35"/>
    </row>
    <row r="1174" spans="52:57" x14ac:dyDescent="0.25">
      <c r="AZ1174" s="34"/>
      <c r="BA1174" s="25"/>
    </row>
    <row r="1175" spans="52:57" x14ac:dyDescent="0.25">
      <c r="AZ1175" s="33"/>
      <c r="BA1175" s="25"/>
    </row>
    <row r="1176" spans="52:57" x14ac:dyDescent="0.25">
      <c r="BA1176" s="143"/>
    </row>
    <row r="1178" spans="52:57" x14ac:dyDescent="0.25">
      <c r="AZ1178" s="34"/>
      <c r="BA1178" s="35"/>
      <c r="BB1178" s="35"/>
      <c r="BC1178" s="35"/>
      <c r="BD1178" s="35"/>
    </row>
    <row r="1179" spans="52:57" x14ac:dyDescent="0.25">
      <c r="AZ1179" s="33"/>
    </row>
    <row r="1180" spans="52:57" x14ac:dyDescent="0.25">
      <c r="AZ1180" s="33"/>
      <c r="BA1180" s="25"/>
    </row>
    <row r="1181" spans="52:57" x14ac:dyDescent="0.25">
      <c r="AZ1181" s="33"/>
      <c r="BA1181" s="25"/>
    </row>
    <row r="1182" spans="52:57" x14ac:dyDescent="0.25">
      <c r="AZ1182" s="33"/>
      <c r="BA1182" s="25"/>
    </row>
    <row r="1183" spans="52:57" x14ac:dyDescent="0.25">
      <c r="AZ1183" s="45"/>
      <c r="BA1183" s="25"/>
      <c r="BE1183" s="35"/>
    </row>
    <row r="1184" spans="52:57" x14ac:dyDescent="0.25">
      <c r="BA1184" s="25"/>
    </row>
    <row r="1185" spans="52:57" x14ac:dyDescent="0.25">
      <c r="AZ1185" s="34"/>
      <c r="BA1185" s="25"/>
    </row>
    <row r="1186" spans="52:57" x14ac:dyDescent="0.25">
      <c r="AZ1186" s="33"/>
      <c r="BA1186" s="25"/>
    </row>
    <row r="1187" spans="52:57" x14ac:dyDescent="0.25">
      <c r="BA1187" s="143"/>
    </row>
    <row r="1189" spans="52:57" x14ac:dyDescent="0.25">
      <c r="AZ1189" s="34"/>
      <c r="BA1189" s="35"/>
      <c r="BB1189" s="35"/>
      <c r="BC1189" s="35"/>
      <c r="BD1189" s="35"/>
    </row>
    <row r="1190" spans="52:57" x14ac:dyDescent="0.25">
      <c r="AZ1190" s="33"/>
    </row>
    <row r="1191" spans="52:57" x14ac:dyDescent="0.25">
      <c r="AZ1191" s="33"/>
      <c r="BA1191" s="25"/>
    </row>
    <row r="1192" spans="52:57" x14ac:dyDescent="0.25">
      <c r="AZ1192" s="33"/>
      <c r="BA1192" s="25"/>
    </row>
    <row r="1193" spans="52:57" x14ac:dyDescent="0.25">
      <c r="AZ1193" s="33"/>
      <c r="BA1193" s="25"/>
      <c r="BE1193" s="35"/>
    </row>
    <row r="1194" spans="52:57" x14ac:dyDescent="0.25">
      <c r="AZ1194" s="45"/>
      <c r="BA1194" s="25"/>
    </row>
    <row r="1195" spans="52:57" x14ac:dyDescent="0.25">
      <c r="BA1195" s="25"/>
    </row>
    <row r="1196" spans="52:57" x14ac:dyDescent="0.25">
      <c r="AZ1196" s="34"/>
      <c r="BA1196" s="25"/>
    </row>
    <row r="1197" spans="52:57" x14ac:dyDescent="0.25">
      <c r="AZ1197" s="33"/>
      <c r="BA1197" s="25"/>
    </row>
    <row r="1198" spans="52:57" x14ac:dyDescent="0.25">
      <c r="BA1198" s="143"/>
    </row>
    <row r="1200" spans="52:57" x14ac:dyDescent="0.25">
      <c r="AZ1200" s="34"/>
      <c r="BA1200" s="35"/>
      <c r="BB1200" s="35"/>
      <c r="BC1200" s="35"/>
      <c r="BD1200" s="35"/>
    </row>
    <row r="1201" spans="52:57" x14ac:dyDescent="0.25">
      <c r="AZ1201" s="33"/>
    </row>
    <row r="1202" spans="52:57" x14ac:dyDescent="0.25">
      <c r="AZ1202" s="33"/>
      <c r="BA1202" s="25"/>
    </row>
    <row r="1203" spans="52:57" x14ac:dyDescent="0.25">
      <c r="AZ1203" s="33"/>
      <c r="BA1203" s="25"/>
      <c r="BE1203" s="35"/>
    </row>
    <row r="1204" spans="52:57" x14ac:dyDescent="0.25">
      <c r="AZ1204" s="33"/>
      <c r="BA1204" s="25"/>
    </row>
    <row r="1205" spans="52:57" x14ac:dyDescent="0.25">
      <c r="AZ1205" s="45"/>
      <c r="BA1205" s="25"/>
    </row>
    <row r="1206" spans="52:57" x14ac:dyDescent="0.25">
      <c r="BA1206" s="25"/>
    </row>
    <row r="1207" spans="52:57" x14ac:dyDescent="0.25">
      <c r="AZ1207" s="34"/>
      <c r="BA1207" s="25"/>
    </row>
    <row r="1208" spans="52:57" x14ac:dyDescent="0.25">
      <c r="AZ1208" s="33"/>
      <c r="BA1208" s="25"/>
    </row>
    <row r="1209" spans="52:57" x14ac:dyDescent="0.25">
      <c r="BA1209" s="143"/>
    </row>
    <row r="1211" spans="52:57" x14ac:dyDescent="0.25">
      <c r="AZ1211" s="34"/>
      <c r="BA1211" s="35"/>
      <c r="BB1211" s="35"/>
      <c r="BC1211" s="35"/>
      <c r="BD1211" s="35"/>
    </row>
    <row r="1212" spans="52:57" x14ac:dyDescent="0.25">
      <c r="AZ1212" s="33"/>
    </row>
    <row r="1213" spans="52:57" x14ac:dyDescent="0.25">
      <c r="AZ1213" s="33"/>
      <c r="BA1213" s="25"/>
      <c r="BE1213" s="35"/>
    </row>
    <row r="1214" spans="52:57" x14ac:dyDescent="0.25">
      <c r="AZ1214" s="33"/>
      <c r="BA1214" s="25"/>
    </row>
    <row r="1215" spans="52:57" x14ac:dyDescent="0.25">
      <c r="AZ1215" s="33"/>
      <c r="BA1215" s="25"/>
    </row>
    <row r="1216" spans="52:57" x14ac:dyDescent="0.25">
      <c r="AZ1216" s="45"/>
      <c r="BA1216" s="25"/>
    </row>
    <row r="1217" spans="52:57" x14ac:dyDescent="0.25">
      <c r="BA1217" s="25"/>
    </row>
    <row r="1218" spans="52:57" x14ac:dyDescent="0.25">
      <c r="AZ1218" s="34"/>
      <c r="BA1218" s="25"/>
    </row>
    <row r="1219" spans="52:57" x14ac:dyDescent="0.25">
      <c r="AZ1219" s="33"/>
      <c r="BA1219" s="25"/>
    </row>
    <row r="1220" spans="52:57" x14ac:dyDescent="0.25">
      <c r="BA1220" s="143"/>
    </row>
    <row r="1222" spans="52:57" x14ac:dyDescent="0.25">
      <c r="AZ1222" s="34"/>
      <c r="BA1222" s="35"/>
      <c r="BB1222" s="35"/>
      <c r="BC1222" s="35"/>
      <c r="BD1222" s="35"/>
    </row>
    <row r="1223" spans="52:57" x14ac:dyDescent="0.25">
      <c r="AZ1223" s="33"/>
      <c r="BE1223" s="35"/>
    </row>
    <row r="1224" spans="52:57" x14ac:dyDescent="0.25">
      <c r="AZ1224" s="33"/>
      <c r="BA1224" s="25"/>
    </row>
    <row r="1225" spans="52:57" x14ac:dyDescent="0.25">
      <c r="AZ1225" s="33"/>
      <c r="BA1225" s="25"/>
    </row>
    <row r="1226" spans="52:57" x14ac:dyDescent="0.25">
      <c r="AZ1226" s="33"/>
      <c r="BA1226" s="25"/>
    </row>
    <row r="1227" spans="52:57" x14ac:dyDescent="0.25">
      <c r="AZ1227" s="45"/>
      <c r="BA1227" s="25"/>
    </row>
    <row r="1228" spans="52:57" x14ac:dyDescent="0.25">
      <c r="BA1228" s="25"/>
    </row>
    <row r="1229" spans="52:57" x14ac:dyDescent="0.25">
      <c r="AZ1229" s="34"/>
      <c r="BA1229" s="25"/>
    </row>
    <row r="1230" spans="52:57" x14ac:dyDescent="0.25">
      <c r="AZ1230" s="33"/>
      <c r="BA1230" s="25"/>
    </row>
    <row r="1231" spans="52:57" x14ac:dyDescent="0.25">
      <c r="BA1231" s="143"/>
    </row>
    <row r="1233" spans="52:57" x14ac:dyDescent="0.25">
      <c r="AZ1233" s="34"/>
      <c r="BA1233" s="35"/>
      <c r="BB1233" s="35"/>
      <c r="BC1233" s="35"/>
      <c r="BD1233" s="35"/>
      <c r="BE1233" s="35"/>
    </row>
    <row r="1234" spans="52:57" x14ac:dyDescent="0.25">
      <c r="AZ1234" s="33"/>
    </row>
    <row r="1235" spans="52:57" x14ac:dyDescent="0.25">
      <c r="AZ1235" s="33"/>
      <c r="BA1235" s="25"/>
    </row>
    <row r="1236" spans="52:57" x14ac:dyDescent="0.25">
      <c r="AZ1236" s="33"/>
      <c r="BA1236" s="25"/>
    </row>
    <row r="1237" spans="52:57" x14ac:dyDescent="0.25">
      <c r="AZ1237" s="33"/>
      <c r="BA1237" s="25"/>
    </row>
    <row r="1238" spans="52:57" x14ac:dyDescent="0.25">
      <c r="AZ1238" s="45"/>
      <c r="BA1238" s="25"/>
    </row>
    <row r="1239" spans="52:57" x14ac:dyDescent="0.25">
      <c r="BA1239" s="25"/>
    </row>
    <row r="1240" spans="52:57" x14ac:dyDescent="0.25">
      <c r="AZ1240" s="34"/>
      <c r="BA1240" s="25"/>
    </row>
    <row r="1241" spans="52:57" x14ac:dyDescent="0.25">
      <c r="AZ1241" s="33"/>
      <c r="BA1241" s="25"/>
    </row>
    <row r="1242" spans="52:57" x14ac:dyDescent="0.25">
      <c r="BA1242" s="143"/>
    </row>
    <row r="1243" spans="52:57" x14ac:dyDescent="0.25">
      <c r="BE1243" s="35"/>
    </row>
    <row r="1244" spans="52:57" x14ac:dyDescent="0.25">
      <c r="AZ1244" s="34"/>
      <c r="BA1244" s="35"/>
      <c r="BB1244" s="35"/>
      <c r="BC1244" s="35"/>
      <c r="BD1244" s="35"/>
    </row>
    <row r="1245" spans="52:57" x14ac:dyDescent="0.25">
      <c r="AZ1245" s="33"/>
    </row>
    <row r="1246" spans="52:57" x14ac:dyDescent="0.25">
      <c r="AZ1246" s="33"/>
      <c r="BA1246" s="25"/>
    </row>
    <row r="1247" spans="52:57" x14ac:dyDescent="0.25">
      <c r="AZ1247" s="33"/>
      <c r="BA1247" s="25"/>
    </row>
    <row r="1248" spans="52:57" x14ac:dyDescent="0.25">
      <c r="AZ1248" s="33"/>
      <c r="BA1248" s="25"/>
    </row>
    <row r="1249" spans="52:57" x14ac:dyDescent="0.25">
      <c r="AZ1249" s="45"/>
      <c r="BA1249" s="25"/>
    </row>
    <row r="1250" spans="52:57" x14ac:dyDescent="0.25">
      <c r="BA1250" s="25"/>
    </row>
    <row r="1251" spans="52:57" x14ac:dyDescent="0.25">
      <c r="AZ1251" s="34"/>
      <c r="BA1251" s="25"/>
    </row>
    <row r="1252" spans="52:57" x14ac:dyDescent="0.25">
      <c r="AZ1252" s="33"/>
      <c r="BA1252" s="25"/>
    </row>
    <row r="1253" spans="52:57" x14ac:dyDescent="0.25">
      <c r="BA1253" s="143"/>
      <c r="BE1253" s="35"/>
    </row>
    <row r="1255" spans="52:57" x14ac:dyDescent="0.25">
      <c r="AZ1255" s="34"/>
      <c r="BA1255" s="35"/>
      <c r="BB1255" s="35"/>
      <c r="BC1255" s="35"/>
      <c r="BD1255" s="35"/>
    </row>
    <row r="1256" spans="52:57" x14ac:dyDescent="0.25">
      <c r="AZ1256" s="33"/>
    </row>
    <row r="1257" spans="52:57" x14ac:dyDescent="0.25">
      <c r="AZ1257" s="33"/>
      <c r="BA1257" s="25"/>
    </row>
    <row r="1258" spans="52:57" x14ac:dyDescent="0.25">
      <c r="AZ1258" s="33"/>
      <c r="BA1258" s="25"/>
    </row>
    <row r="1259" spans="52:57" x14ac:dyDescent="0.25">
      <c r="AZ1259" s="33"/>
      <c r="BA1259" s="25"/>
    </row>
    <row r="1260" spans="52:57" x14ac:dyDescent="0.25">
      <c r="AZ1260" s="45"/>
      <c r="BA1260" s="25"/>
    </row>
    <row r="1261" spans="52:57" x14ac:dyDescent="0.25">
      <c r="BA1261" s="25"/>
    </row>
    <row r="1262" spans="52:57" x14ac:dyDescent="0.25">
      <c r="AZ1262" s="34"/>
      <c r="BA1262" s="25"/>
    </row>
    <row r="1263" spans="52:57" x14ac:dyDescent="0.25">
      <c r="AZ1263" s="33"/>
      <c r="BA1263" s="25"/>
      <c r="BE1263" s="35"/>
    </row>
    <row r="1264" spans="52:57" x14ac:dyDescent="0.25">
      <c r="BA1264" s="143"/>
    </row>
    <row r="1266" spans="52:57" x14ac:dyDescent="0.25">
      <c r="AZ1266" s="34"/>
      <c r="BA1266" s="35"/>
      <c r="BB1266" s="35"/>
      <c r="BC1266" s="35"/>
      <c r="BD1266" s="35"/>
    </row>
    <row r="1267" spans="52:57" x14ac:dyDescent="0.25">
      <c r="AZ1267" s="33"/>
    </row>
    <row r="1268" spans="52:57" x14ac:dyDescent="0.25">
      <c r="AZ1268" s="33"/>
      <c r="BA1268" s="25"/>
    </row>
    <row r="1269" spans="52:57" x14ac:dyDescent="0.25">
      <c r="AZ1269" s="33"/>
      <c r="BA1269" s="25"/>
    </row>
    <row r="1270" spans="52:57" x14ac:dyDescent="0.25">
      <c r="AZ1270" s="33"/>
      <c r="BA1270" s="25"/>
    </row>
    <row r="1271" spans="52:57" x14ac:dyDescent="0.25">
      <c r="AZ1271" s="45"/>
      <c r="BA1271" s="25"/>
    </row>
    <row r="1272" spans="52:57" x14ac:dyDescent="0.25">
      <c r="BA1272" s="25"/>
    </row>
    <row r="1273" spans="52:57" x14ac:dyDescent="0.25">
      <c r="AZ1273" s="34"/>
      <c r="BA1273" s="25"/>
      <c r="BE1273" s="35"/>
    </row>
    <row r="1274" spans="52:57" x14ac:dyDescent="0.25">
      <c r="AZ1274" s="33"/>
      <c r="BA1274" s="25"/>
    </row>
    <row r="1275" spans="52:57" x14ac:dyDescent="0.25">
      <c r="BA1275" s="143"/>
    </row>
    <row r="1277" spans="52:57" x14ac:dyDescent="0.25">
      <c r="AZ1277" s="34"/>
      <c r="BA1277" s="35"/>
      <c r="BB1277" s="35"/>
      <c r="BC1277" s="35"/>
      <c r="BD1277" s="35"/>
    </row>
    <row r="1278" spans="52:57" x14ac:dyDescent="0.25">
      <c r="AZ1278" s="33"/>
    </row>
    <row r="1279" spans="52:57" x14ac:dyDescent="0.25">
      <c r="AZ1279" s="33"/>
      <c r="BA1279" s="25"/>
    </row>
    <row r="1280" spans="52:57" x14ac:dyDescent="0.25">
      <c r="AZ1280" s="33"/>
      <c r="BA1280" s="25"/>
    </row>
    <row r="1281" spans="52:57" x14ac:dyDescent="0.25">
      <c r="AZ1281" s="33"/>
      <c r="BA1281" s="25"/>
    </row>
    <row r="1282" spans="52:57" x14ac:dyDescent="0.25">
      <c r="AZ1282" s="45"/>
      <c r="BA1282" s="25"/>
    </row>
    <row r="1283" spans="52:57" x14ac:dyDescent="0.25">
      <c r="BA1283" s="25"/>
      <c r="BE1283" s="35"/>
    </row>
    <row r="1284" spans="52:57" x14ac:dyDescent="0.25">
      <c r="AZ1284" s="34"/>
      <c r="BA1284" s="25"/>
    </row>
    <row r="1285" spans="52:57" x14ac:dyDescent="0.25">
      <c r="AZ1285" s="33"/>
      <c r="BA1285" s="25"/>
    </row>
    <row r="1286" spans="52:57" x14ac:dyDescent="0.25">
      <c r="BA1286" s="143"/>
    </row>
    <row r="1288" spans="52:57" x14ac:dyDescent="0.25">
      <c r="AZ1288" s="34"/>
      <c r="BA1288" s="35"/>
      <c r="BB1288" s="35"/>
      <c r="BC1288" s="35"/>
      <c r="BD1288" s="35"/>
    </row>
    <row r="1289" spans="52:57" x14ac:dyDescent="0.25">
      <c r="AZ1289" s="33"/>
    </row>
    <row r="1290" spans="52:57" x14ac:dyDescent="0.25">
      <c r="AZ1290" s="33"/>
      <c r="BA1290" s="25"/>
    </row>
    <row r="1291" spans="52:57" x14ac:dyDescent="0.25">
      <c r="AZ1291" s="33"/>
      <c r="BA1291" s="25"/>
    </row>
    <row r="1292" spans="52:57" x14ac:dyDescent="0.25">
      <c r="AZ1292" s="33"/>
      <c r="BA1292" s="25"/>
    </row>
    <row r="1293" spans="52:57" x14ac:dyDescent="0.25">
      <c r="AZ1293" s="45"/>
      <c r="BA1293" s="25"/>
      <c r="BE1293" s="35"/>
    </row>
    <row r="1294" spans="52:57" x14ac:dyDescent="0.25">
      <c r="BA1294" s="25"/>
    </row>
    <row r="1295" spans="52:57" x14ac:dyDescent="0.25">
      <c r="AZ1295" s="34"/>
      <c r="BA1295" s="25"/>
    </row>
    <row r="1296" spans="52:57" x14ac:dyDescent="0.25">
      <c r="AZ1296" s="33"/>
      <c r="BA1296" s="25"/>
    </row>
    <row r="1297" spans="52:57" x14ac:dyDescent="0.25">
      <c r="BA1297" s="143"/>
    </row>
    <row r="1299" spans="52:57" x14ac:dyDescent="0.25">
      <c r="AZ1299" s="34"/>
      <c r="BA1299" s="35"/>
      <c r="BB1299" s="35"/>
      <c r="BC1299" s="35"/>
      <c r="BD1299" s="35"/>
    </row>
    <row r="1300" spans="52:57" x14ac:dyDescent="0.25">
      <c r="AZ1300" s="33"/>
    </row>
    <row r="1301" spans="52:57" x14ac:dyDescent="0.25">
      <c r="AZ1301" s="33"/>
      <c r="BA1301" s="25"/>
    </row>
    <row r="1302" spans="52:57" x14ac:dyDescent="0.25">
      <c r="AZ1302" s="33"/>
      <c r="BA1302" s="25"/>
    </row>
    <row r="1303" spans="52:57" x14ac:dyDescent="0.25">
      <c r="AZ1303" s="33"/>
      <c r="BA1303" s="25"/>
      <c r="BE1303" s="35"/>
    </row>
    <row r="1304" spans="52:57" x14ac:dyDescent="0.25">
      <c r="AZ1304" s="45"/>
      <c r="BA1304" s="25"/>
    </row>
    <row r="1305" spans="52:57" x14ac:dyDescent="0.25">
      <c r="BA1305" s="25"/>
    </row>
    <row r="1306" spans="52:57" x14ac:dyDescent="0.25">
      <c r="AZ1306" s="34"/>
      <c r="BA1306" s="25"/>
    </row>
    <row r="1307" spans="52:57" x14ac:dyDescent="0.25">
      <c r="AZ1307" s="33"/>
      <c r="BA1307" s="25"/>
    </row>
    <row r="1308" spans="52:57" x14ac:dyDescent="0.25">
      <c r="BA1308" s="143"/>
    </row>
    <row r="1310" spans="52:57" x14ac:dyDescent="0.25">
      <c r="AZ1310" s="34"/>
      <c r="BA1310" s="35"/>
      <c r="BB1310" s="35"/>
      <c r="BC1310" s="35"/>
      <c r="BD1310" s="35"/>
    </row>
    <row r="1311" spans="52:57" x14ac:dyDescent="0.25">
      <c r="AZ1311" s="33"/>
    </row>
    <row r="1312" spans="52:57" x14ac:dyDescent="0.25">
      <c r="AZ1312" s="33"/>
      <c r="BA1312" s="25"/>
    </row>
    <row r="1313" spans="52:57" x14ac:dyDescent="0.25">
      <c r="AZ1313" s="33"/>
      <c r="BA1313" s="25"/>
      <c r="BE1313" s="35"/>
    </row>
    <row r="1314" spans="52:57" x14ac:dyDescent="0.25">
      <c r="AZ1314" s="33"/>
      <c r="BA1314" s="25"/>
    </row>
    <row r="1315" spans="52:57" x14ac:dyDescent="0.25">
      <c r="AZ1315" s="45"/>
      <c r="BA1315" s="25"/>
    </row>
    <row r="1316" spans="52:57" x14ac:dyDescent="0.25">
      <c r="BA1316" s="25"/>
    </row>
    <row r="1317" spans="52:57" x14ac:dyDescent="0.25">
      <c r="AZ1317" s="34"/>
      <c r="BA1317" s="25"/>
    </row>
    <row r="1318" spans="52:57" x14ac:dyDescent="0.25">
      <c r="AZ1318" s="33"/>
      <c r="BA1318" s="25"/>
    </row>
    <row r="1319" spans="52:57" x14ac:dyDescent="0.25">
      <c r="BA1319" s="143"/>
    </row>
    <row r="1321" spans="52:57" x14ac:dyDescent="0.25">
      <c r="AZ1321" s="34"/>
      <c r="BA1321" s="35"/>
      <c r="BB1321" s="35"/>
      <c r="BC1321" s="35"/>
      <c r="BD1321" s="35"/>
    </row>
    <row r="1322" spans="52:57" x14ac:dyDescent="0.25">
      <c r="AZ1322" s="33"/>
    </row>
    <row r="1323" spans="52:57" x14ac:dyDescent="0.25">
      <c r="AZ1323" s="33"/>
      <c r="BA1323" s="25"/>
      <c r="BE1323" s="35"/>
    </row>
    <row r="1324" spans="52:57" x14ac:dyDescent="0.25">
      <c r="AZ1324" s="33"/>
      <c r="BA1324" s="25"/>
    </row>
    <row r="1325" spans="52:57" x14ac:dyDescent="0.25">
      <c r="AZ1325" s="33"/>
      <c r="BA1325" s="25"/>
    </row>
    <row r="1326" spans="52:57" x14ac:dyDescent="0.25">
      <c r="AZ1326" s="45"/>
      <c r="BA1326" s="25"/>
    </row>
    <row r="1327" spans="52:57" x14ac:dyDescent="0.25">
      <c r="BA1327" s="25"/>
    </row>
    <row r="1328" spans="52:57" x14ac:dyDescent="0.25">
      <c r="AZ1328" s="34"/>
      <c r="BA1328" s="25"/>
    </row>
    <row r="1329" spans="52:57" x14ac:dyDescent="0.25">
      <c r="AZ1329" s="33"/>
      <c r="BA1329" s="25"/>
    </row>
    <row r="1330" spans="52:57" x14ac:dyDescent="0.25">
      <c r="BA1330" s="143"/>
    </row>
    <row r="1332" spans="52:57" x14ac:dyDescent="0.25">
      <c r="AZ1332" s="34"/>
      <c r="BA1332" s="35"/>
      <c r="BB1332" s="35"/>
      <c r="BC1332" s="35"/>
      <c r="BD1332" s="35"/>
    </row>
    <row r="1333" spans="52:57" x14ac:dyDescent="0.25">
      <c r="AZ1333" s="33"/>
      <c r="BE1333" s="35"/>
    </row>
    <row r="1334" spans="52:57" x14ac:dyDescent="0.25">
      <c r="AZ1334" s="33"/>
      <c r="BA1334" s="25"/>
    </row>
    <row r="1335" spans="52:57" x14ac:dyDescent="0.25">
      <c r="AZ1335" s="33"/>
      <c r="BA1335" s="25"/>
    </row>
    <row r="1336" spans="52:57" x14ac:dyDescent="0.25">
      <c r="AZ1336" s="33"/>
      <c r="BA1336" s="25"/>
    </row>
    <row r="1337" spans="52:57" x14ac:dyDescent="0.25">
      <c r="AZ1337" s="45"/>
      <c r="BA1337" s="25"/>
    </row>
    <row r="1338" spans="52:57" x14ac:dyDescent="0.25">
      <c r="BA1338" s="25"/>
    </row>
    <row r="1339" spans="52:57" x14ac:dyDescent="0.25">
      <c r="AZ1339" s="34"/>
      <c r="BA1339" s="25"/>
    </row>
    <row r="1340" spans="52:57" x14ac:dyDescent="0.25">
      <c r="AZ1340" s="33"/>
      <c r="BA1340" s="25"/>
    </row>
    <row r="1341" spans="52:57" x14ac:dyDescent="0.25">
      <c r="BA1341" s="143"/>
    </row>
    <row r="1343" spans="52:57" x14ac:dyDescent="0.25">
      <c r="AZ1343" s="34"/>
      <c r="BA1343" s="35"/>
      <c r="BB1343" s="35"/>
      <c r="BC1343" s="35"/>
      <c r="BD1343" s="35"/>
      <c r="BE1343" s="35"/>
    </row>
    <row r="1344" spans="52:57" x14ac:dyDescent="0.25">
      <c r="AZ1344" s="33"/>
    </row>
    <row r="1345" spans="52:57" x14ac:dyDescent="0.25">
      <c r="AZ1345" s="33"/>
      <c r="BA1345" s="25"/>
    </row>
    <row r="1346" spans="52:57" x14ac:dyDescent="0.25">
      <c r="AZ1346" s="33"/>
      <c r="BA1346" s="25"/>
    </row>
    <row r="1347" spans="52:57" x14ac:dyDescent="0.25">
      <c r="AZ1347" s="33"/>
      <c r="BA1347" s="25"/>
    </row>
    <row r="1348" spans="52:57" x14ac:dyDescent="0.25">
      <c r="AZ1348" s="45"/>
      <c r="BA1348" s="25"/>
    </row>
    <row r="1349" spans="52:57" x14ac:dyDescent="0.25">
      <c r="BA1349" s="25"/>
    </row>
    <row r="1350" spans="52:57" x14ac:dyDescent="0.25">
      <c r="AZ1350" s="34"/>
      <c r="BA1350" s="25"/>
    </row>
    <row r="1351" spans="52:57" x14ac:dyDescent="0.25">
      <c r="AZ1351" s="33"/>
      <c r="BA1351" s="25"/>
    </row>
    <row r="1352" spans="52:57" x14ac:dyDescent="0.25">
      <c r="BA1352" s="143"/>
    </row>
    <row r="1353" spans="52:57" x14ac:dyDescent="0.25">
      <c r="BE1353" s="35"/>
    </row>
    <row r="1354" spans="52:57" x14ac:dyDescent="0.25">
      <c r="AZ1354" s="34"/>
      <c r="BA1354" s="35"/>
      <c r="BB1354" s="35"/>
      <c r="BC1354" s="35"/>
      <c r="BD1354" s="35"/>
    </row>
    <row r="1355" spans="52:57" x14ac:dyDescent="0.25">
      <c r="AZ1355" s="33"/>
    </row>
    <row r="1356" spans="52:57" x14ac:dyDescent="0.25">
      <c r="AZ1356" s="33"/>
      <c r="BA1356" s="25"/>
    </row>
    <row r="1357" spans="52:57" x14ac:dyDescent="0.25">
      <c r="AZ1357" s="33"/>
      <c r="BA1357" s="25"/>
    </row>
    <row r="1358" spans="52:57" x14ac:dyDescent="0.25">
      <c r="AZ1358" s="33"/>
      <c r="BA1358" s="25"/>
    </row>
    <row r="1359" spans="52:57" x14ac:dyDescent="0.25">
      <c r="AZ1359" s="45"/>
      <c r="BA1359" s="25"/>
    </row>
    <row r="1360" spans="52:57" x14ac:dyDescent="0.25">
      <c r="BA1360" s="25"/>
    </row>
    <row r="1361" spans="52:57" x14ac:dyDescent="0.25">
      <c r="AZ1361" s="34"/>
      <c r="BA1361" s="25"/>
    </row>
    <row r="1362" spans="52:57" x14ac:dyDescent="0.25">
      <c r="AZ1362" s="33"/>
      <c r="BA1362" s="25"/>
    </row>
    <row r="1363" spans="52:57" x14ac:dyDescent="0.25">
      <c r="BA1363" s="143"/>
      <c r="BE1363" s="35"/>
    </row>
    <row r="1365" spans="52:57" x14ac:dyDescent="0.25">
      <c r="AZ1365" s="34"/>
      <c r="BA1365" s="35"/>
      <c r="BB1365" s="35"/>
      <c r="BC1365" s="35"/>
      <c r="BD1365" s="35"/>
    </row>
    <row r="1366" spans="52:57" x14ac:dyDescent="0.25">
      <c r="AZ1366" s="33"/>
    </row>
    <row r="1367" spans="52:57" x14ac:dyDescent="0.25">
      <c r="AZ1367" s="33"/>
      <c r="BA1367" s="25"/>
    </row>
    <row r="1368" spans="52:57" x14ac:dyDescent="0.25">
      <c r="AZ1368" s="33"/>
      <c r="BA1368" s="25"/>
    </row>
    <row r="1369" spans="52:57" x14ac:dyDescent="0.25">
      <c r="AZ1369" s="33"/>
      <c r="BA1369" s="25"/>
    </row>
    <row r="1370" spans="52:57" x14ac:dyDescent="0.25">
      <c r="AZ1370" s="45"/>
      <c r="BA1370" s="25"/>
    </row>
    <row r="1371" spans="52:57" x14ac:dyDescent="0.25">
      <c r="BA1371" s="25"/>
    </row>
    <row r="1372" spans="52:57" x14ac:dyDescent="0.25">
      <c r="AZ1372" s="34"/>
      <c r="BA1372" s="25"/>
    </row>
    <row r="1373" spans="52:57" x14ac:dyDescent="0.25">
      <c r="AZ1373" s="33"/>
      <c r="BA1373" s="25"/>
      <c r="BE1373" s="35"/>
    </row>
    <row r="1374" spans="52:57" x14ac:dyDescent="0.25">
      <c r="BA1374" s="143"/>
    </row>
    <row r="1376" spans="52:57" x14ac:dyDescent="0.25">
      <c r="AZ1376" s="34"/>
      <c r="BA1376" s="35"/>
      <c r="BB1376" s="35"/>
      <c r="BC1376" s="35"/>
      <c r="BD1376" s="35"/>
    </row>
    <row r="1377" spans="52:57" x14ac:dyDescent="0.25">
      <c r="AZ1377" s="33"/>
    </row>
    <row r="1378" spans="52:57" x14ac:dyDescent="0.25">
      <c r="AZ1378" s="33"/>
      <c r="BA1378" s="25"/>
    </row>
    <row r="1379" spans="52:57" x14ac:dyDescent="0.25">
      <c r="AZ1379" s="33"/>
      <c r="BA1379" s="25"/>
    </row>
    <row r="1380" spans="52:57" x14ac:dyDescent="0.25">
      <c r="AZ1380" s="33"/>
      <c r="BA1380" s="25"/>
    </row>
    <row r="1381" spans="52:57" x14ac:dyDescent="0.25">
      <c r="AZ1381" s="45"/>
      <c r="BA1381" s="25"/>
    </row>
    <row r="1382" spans="52:57" x14ac:dyDescent="0.25">
      <c r="BA1382" s="25"/>
    </row>
    <row r="1383" spans="52:57" x14ac:dyDescent="0.25">
      <c r="AZ1383" s="34"/>
      <c r="BA1383" s="25"/>
      <c r="BE1383" s="35"/>
    </row>
    <row r="1384" spans="52:57" x14ac:dyDescent="0.25">
      <c r="AZ1384" s="33"/>
      <c r="BA1384" s="25"/>
    </row>
    <row r="1385" spans="52:57" x14ac:dyDescent="0.25">
      <c r="BA1385" s="143"/>
    </row>
    <row r="1387" spans="52:57" x14ac:dyDescent="0.25">
      <c r="AZ1387" s="34"/>
      <c r="BA1387" s="35"/>
      <c r="BB1387" s="35"/>
      <c r="BC1387" s="35"/>
      <c r="BD1387" s="35"/>
    </row>
    <row r="1388" spans="52:57" x14ac:dyDescent="0.25">
      <c r="AZ1388" s="33"/>
    </row>
    <row r="1389" spans="52:57" x14ac:dyDescent="0.25">
      <c r="AZ1389" s="33"/>
      <c r="BA1389" s="25"/>
    </row>
    <row r="1390" spans="52:57" x14ac:dyDescent="0.25">
      <c r="AZ1390" s="33"/>
      <c r="BA1390" s="25"/>
    </row>
    <row r="1391" spans="52:57" x14ac:dyDescent="0.25">
      <c r="AZ1391" s="33"/>
      <c r="BA1391" s="25"/>
    </row>
    <row r="1392" spans="52:57" x14ac:dyDescent="0.25">
      <c r="AZ1392" s="45"/>
      <c r="BA1392" s="25"/>
    </row>
    <row r="1393" spans="52:57" x14ac:dyDescent="0.25">
      <c r="BA1393" s="25"/>
      <c r="BE1393" s="35"/>
    </row>
    <row r="1394" spans="52:57" x14ac:dyDescent="0.25">
      <c r="AZ1394" s="34"/>
      <c r="BA1394" s="25"/>
    </row>
    <row r="1395" spans="52:57" x14ac:dyDescent="0.25">
      <c r="AZ1395" s="33"/>
      <c r="BA1395" s="25"/>
    </row>
    <row r="1396" spans="52:57" x14ac:dyDescent="0.25">
      <c r="BA1396" s="143"/>
    </row>
    <row r="1398" spans="52:57" x14ac:dyDescent="0.25">
      <c r="AZ1398" s="34"/>
      <c r="BA1398" s="35"/>
      <c r="BB1398" s="35"/>
      <c r="BC1398" s="35"/>
      <c r="BD1398" s="35"/>
    </row>
    <row r="1399" spans="52:57" x14ac:dyDescent="0.25">
      <c r="AZ1399" s="33"/>
    </row>
    <row r="1400" spans="52:57" x14ac:dyDescent="0.25">
      <c r="AZ1400" s="33"/>
      <c r="BA1400" s="25"/>
    </row>
    <row r="1401" spans="52:57" x14ac:dyDescent="0.25">
      <c r="AZ1401" s="33"/>
      <c r="BA1401" s="25"/>
    </row>
    <row r="1402" spans="52:57" x14ac:dyDescent="0.25">
      <c r="AZ1402" s="33"/>
      <c r="BA1402" s="25"/>
    </row>
    <row r="1403" spans="52:57" x14ac:dyDescent="0.25">
      <c r="AZ1403" s="45"/>
      <c r="BA1403" s="25"/>
      <c r="BE1403" s="35"/>
    </row>
    <row r="1404" spans="52:57" x14ac:dyDescent="0.25">
      <c r="BA1404" s="25"/>
    </row>
    <row r="1405" spans="52:57" x14ac:dyDescent="0.25">
      <c r="AZ1405" s="34"/>
      <c r="BA1405" s="25"/>
    </row>
    <row r="1406" spans="52:57" x14ac:dyDescent="0.25">
      <c r="AZ1406" s="33"/>
      <c r="BA1406" s="25"/>
    </row>
    <row r="1407" spans="52:57" x14ac:dyDescent="0.25">
      <c r="BA1407" s="143"/>
    </row>
    <row r="1409" spans="52:57" x14ac:dyDescent="0.25">
      <c r="AZ1409" s="34"/>
      <c r="BA1409" s="35"/>
      <c r="BB1409" s="35"/>
      <c r="BC1409" s="35"/>
      <c r="BD1409" s="35"/>
    </row>
    <row r="1410" spans="52:57" x14ac:dyDescent="0.25">
      <c r="AZ1410" s="33"/>
    </row>
    <row r="1411" spans="52:57" x14ac:dyDescent="0.25">
      <c r="AZ1411" s="33"/>
      <c r="BA1411" s="25"/>
    </row>
    <row r="1412" spans="52:57" x14ac:dyDescent="0.25">
      <c r="AZ1412" s="33"/>
      <c r="BA1412" s="25"/>
    </row>
    <row r="1413" spans="52:57" x14ac:dyDescent="0.25">
      <c r="AZ1413" s="33"/>
      <c r="BA1413" s="25"/>
      <c r="BE1413" s="35"/>
    </row>
    <row r="1414" spans="52:57" x14ac:dyDescent="0.25">
      <c r="AZ1414" s="45"/>
      <c r="BA1414" s="25"/>
    </row>
    <row r="1415" spans="52:57" x14ac:dyDescent="0.25">
      <c r="BA1415" s="25"/>
    </row>
    <row r="1416" spans="52:57" x14ac:dyDescent="0.25">
      <c r="AZ1416" s="34"/>
      <c r="BA1416" s="25"/>
    </row>
    <row r="1417" spans="52:57" x14ac:dyDescent="0.25">
      <c r="AZ1417" s="33"/>
      <c r="BA1417" s="25"/>
    </row>
    <row r="1418" spans="52:57" x14ac:dyDescent="0.25">
      <c r="BA1418" s="143"/>
    </row>
    <row r="1420" spans="52:57" x14ac:dyDescent="0.25">
      <c r="AZ1420" s="34"/>
      <c r="BA1420" s="35"/>
      <c r="BB1420" s="35"/>
      <c r="BC1420" s="35"/>
      <c r="BD1420" s="35"/>
    </row>
    <row r="1421" spans="52:57" x14ac:dyDescent="0.25">
      <c r="AZ1421" s="33"/>
    </row>
    <row r="1422" spans="52:57" x14ac:dyDescent="0.25">
      <c r="AZ1422" s="33"/>
      <c r="BA1422" s="25"/>
    </row>
    <row r="1423" spans="52:57" x14ac:dyDescent="0.25">
      <c r="AZ1423" s="33"/>
      <c r="BA1423" s="25"/>
      <c r="BE1423" s="35"/>
    </row>
    <row r="1424" spans="52:57" x14ac:dyDescent="0.25">
      <c r="AZ1424" s="33"/>
      <c r="BA1424" s="25"/>
    </row>
    <row r="1425" spans="52:57" x14ac:dyDescent="0.25">
      <c r="AZ1425" s="45"/>
      <c r="BA1425" s="25"/>
    </row>
    <row r="1426" spans="52:57" x14ac:dyDescent="0.25">
      <c r="BA1426" s="25"/>
    </row>
    <row r="1427" spans="52:57" x14ac:dyDescent="0.25">
      <c r="AZ1427" s="34"/>
      <c r="BA1427" s="25"/>
    </row>
    <row r="1428" spans="52:57" x14ac:dyDescent="0.25">
      <c r="AZ1428" s="33"/>
      <c r="BA1428" s="25"/>
    </row>
    <row r="1429" spans="52:57" x14ac:dyDescent="0.25">
      <c r="BA1429" s="143"/>
    </row>
    <row r="1431" spans="52:57" x14ac:dyDescent="0.25">
      <c r="AZ1431" s="34"/>
      <c r="BA1431" s="35"/>
      <c r="BB1431" s="35"/>
      <c r="BC1431" s="35"/>
      <c r="BD1431" s="35"/>
    </row>
    <row r="1432" spans="52:57" x14ac:dyDescent="0.25">
      <c r="AZ1432" s="33"/>
    </row>
    <row r="1433" spans="52:57" x14ac:dyDescent="0.25">
      <c r="AZ1433" s="33"/>
      <c r="BA1433" s="25"/>
      <c r="BE1433" s="35"/>
    </row>
    <row r="1434" spans="52:57" x14ac:dyDescent="0.25">
      <c r="AZ1434" s="33"/>
      <c r="BA1434" s="25"/>
    </row>
    <row r="1435" spans="52:57" x14ac:dyDescent="0.25">
      <c r="AZ1435" s="33"/>
      <c r="BA1435" s="25"/>
    </row>
    <row r="1436" spans="52:57" x14ac:dyDescent="0.25">
      <c r="AZ1436" s="45"/>
      <c r="BA1436" s="25"/>
    </row>
    <row r="1437" spans="52:57" x14ac:dyDescent="0.25">
      <c r="BA1437" s="25"/>
    </row>
    <row r="1438" spans="52:57" x14ac:dyDescent="0.25">
      <c r="AZ1438" s="34"/>
      <c r="BA1438" s="25"/>
    </row>
    <row r="1439" spans="52:57" x14ac:dyDescent="0.25">
      <c r="AZ1439" s="33"/>
      <c r="BA1439" s="25"/>
    </row>
    <row r="1440" spans="52:57" x14ac:dyDescent="0.25">
      <c r="BA1440" s="143"/>
    </row>
    <row r="1442" spans="52:57" x14ac:dyDescent="0.25">
      <c r="AZ1442" s="34"/>
      <c r="BA1442" s="35"/>
      <c r="BB1442" s="35"/>
      <c r="BC1442" s="35"/>
      <c r="BD1442" s="35"/>
    </row>
    <row r="1443" spans="52:57" x14ac:dyDescent="0.25">
      <c r="AZ1443" s="33"/>
      <c r="BE1443" s="35"/>
    </row>
    <row r="1444" spans="52:57" x14ac:dyDescent="0.25">
      <c r="AZ1444" s="33"/>
      <c r="BA1444" s="25"/>
    </row>
    <row r="1445" spans="52:57" x14ac:dyDescent="0.25">
      <c r="AZ1445" s="33"/>
      <c r="BA1445" s="25"/>
    </row>
    <row r="1446" spans="52:57" x14ac:dyDescent="0.25">
      <c r="AZ1446" s="33"/>
      <c r="BA1446" s="25"/>
    </row>
    <row r="1447" spans="52:57" x14ac:dyDescent="0.25">
      <c r="AZ1447" s="45"/>
      <c r="BA1447" s="25"/>
    </row>
    <row r="1448" spans="52:57" x14ac:dyDescent="0.25">
      <c r="BA1448" s="25"/>
    </row>
    <row r="1449" spans="52:57" x14ac:dyDescent="0.25">
      <c r="AZ1449" s="34"/>
      <c r="BA1449" s="25"/>
    </row>
    <row r="1450" spans="52:57" x14ac:dyDescent="0.25">
      <c r="AZ1450" s="33"/>
      <c r="BA1450" s="25"/>
    </row>
    <row r="1451" spans="52:57" x14ac:dyDescent="0.25">
      <c r="BA1451" s="143"/>
    </row>
    <row r="1453" spans="52:57" x14ac:dyDescent="0.25">
      <c r="AZ1453" s="34"/>
      <c r="BA1453" s="35"/>
      <c r="BB1453" s="35"/>
      <c r="BC1453" s="35"/>
      <c r="BD1453" s="35"/>
      <c r="BE1453" s="35"/>
    </row>
    <row r="1454" spans="52:57" x14ac:dyDescent="0.25">
      <c r="AZ1454" s="33"/>
    </row>
    <row r="1455" spans="52:57" x14ac:dyDescent="0.25">
      <c r="AZ1455" s="33"/>
      <c r="BA1455" s="25"/>
    </row>
    <row r="1456" spans="52:57" x14ac:dyDescent="0.25">
      <c r="AZ1456" s="33"/>
      <c r="BA1456" s="25"/>
    </row>
    <row r="1457" spans="52:57" x14ac:dyDescent="0.25">
      <c r="AZ1457" s="33"/>
      <c r="BA1457" s="25"/>
    </row>
    <row r="1458" spans="52:57" x14ac:dyDescent="0.25">
      <c r="AZ1458" s="45"/>
      <c r="BA1458" s="25"/>
    </row>
    <row r="1459" spans="52:57" x14ac:dyDescent="0.25">
      <c r="BA1459" s="25"/>
    </row>
    <row r="1460" spans="52:57" x14ac:dyDescent="0.25">
      <c r="AZ1460" s="34"/>
      <c r="BA1460" s="25"/>
    </row>
    <row r="1461" spans="52:57" x14ac:dyDescent="0.25">
      <c r="AZ1461" s="33"/>
      <c r="BA1461" s="25"/>
    </row>
    <row r="1462" spans="52:57" x14ac:dyDescent="0.25">
      <c r="BA1462" s="143"/>
    </row>
    <row r="1463" spans="52:57" x14ac:dyDescent="0.25">
      <c r="BE1463" s="35"/>
    </row>
    <row r="1464" spans="52:57" x14ac:dyDescent="0.25">
      <c r="AZ1464" s="34"/>
      <c r="BA1464" s="35"/>
      <c r="BB1464" s="35"/>
      <c r="BC1464" s="35"/>
      <c r="BD1464" s="35"/>
    </row>
    <row r="1465" spans="52:57" x14ac:dyDescent="0.25">
      <c r="AZ1465" s="33"/>
    </row>
    <row r="1466" spans="52:57" x14ac:dyDescent="0.25">
      <c r="AZ1466" s="33"/>
      <c r="BA1466" s="25"/>
    </row>
    <row r="1467" spans="52:57" x14ac:dyDescent="0.25">
      <c r="AZ1467" s="33"/>
      <c r="BA1467" s="25"/>
    </row>
    <row r="1468" spans="52:57" x14ac:dyDescent="0.25">
      <c r="AZ1468" s="33"/>
      <c r="BA1468" s="25"/>
    </row>
    <row r="1469" spans="52:57" x14ac:dyDescent="0.25">
      <c r="AZ1469" s="45"/>
      <c r="BA1469" s="25"/>
    </row>
    <row r="1470" spans="52:57" x14ac:dyDescent="0.25">
      <c r="BA1470" s="25"/>
    </row>
    <row r="1471" spans="52:57" x14ac:dyDescent="0.25">
      <c r="AZ1471" s="34"/>
      <c r="BA1471" s="25"/>
    </row>
    <row r="1472" spans="52:57" x14ac:dyDescent="0.25">
      <c r="AZ1472" s="33"/>
      <c r="BA1472" s="25"/>
    </row>
    <row r="1473" spans="52:57" x14ac:dyDescent="0.25">
      <c r="BA1473" s="143"/>
      <c r="BE1473" s="35"/>
    </row>
    <row r="1475" spans="52:57" x14ac:dyDescent="0.25">
      <c r="AZ1475" s="34"/>
      <c r="BA1475" s="35"/>
      <c r="BB1475" s="35"/>
      <c r="BC1475" s="35"/>
      <c r="BD1475" s="35"/>
    </row>
    <row r="1476" spans="52:57" x14ac:dyDescent="0.25">
      <c r="AZ1476" s="33"/>
    </row>
    <row r="1477" spans="52:57" x14ac:dyDescent="0.25">
      <c r="AZ1477" s="33"/>
      <c r="BA1477" s="25"/>
    </row>
    <row r="1478" spans="52:57" x14ac:dyDescent="0.25">
      <c r="AZ1478" s="33"/>
      <c r="BA1478" s="25"/>
    </row>
    <row r="1479" spans="52:57" x14ac:dyDescent="0.25">
      <c r="AZ1479" s="33"/>
      <c r="BA1479" s="25"/>
    </row>
    <row r="1480" spans="52:57" x14ac:dyDescent="0.25">
      <c r="AZ1480" s="45"/>
      <c r="BA1480" s="25"/>
    </row>
    <row r="1481" spans="52:57" x14ac:dyDescent="0.25">
      <c r="BA1481" s="25"/>
    </row>
    <row r="1482" spans="52:57" x14ac:dyDescent="0.25">
      <c r="AZ1482" s="34"/>
      <c r="BA1482" s="25"/>
    </row>
    <row r="1483" spans="52:57" x14ac:dyDescent="0.25">
      <c r="AZ1483" s="33"/>
      <c r="BA1483" s="25"/>
      <c r="BE1483" s="35"/>
    </row>
    <row r="1484" spans="52:57" x14ac:dyDescent="0.25">
      <c r="BA1484" s="143"/>
    </row>
    <row r="1486" spans="52:57" x14ac:dyDescent="0.25">
      <c r="AZ1486" s="34"/>
      <c r="BA1486" s="35"/>
      <c r="BB1486" s="35"/>
      <c r="BC1486" s="35"/>
      <c r="BD1486" s="35"/>
    </row>
    <row r="1487" spans="52:57" x14ac:dyDescent="0.25">
      <c r="AZ1487" s="33"/>
    </row>
    <row r="1488" spans="52:57" x14ac:dyDescent="0.25">
      <c r="AZ1488" s="33"/>
      <c r="BA1488" s="25"/>
    </row>
    <row r="1489" spans="52:57" x14ac:dyDescent="0.25">
      <c r="AZ1489" s="33"/>
      <c r="BA1489" s="25"/>
    </row>
    <row r="1490" spans="52:57" x14ac:dyDescent="0.25">
      <c r="AZ1490" s="33"/>
      <c r="BA1490" s="25"/>
    </row>
    <row r="1491" spans="52:57" x14ac:dyDescent="0.25">
      <c r="AZ1491" s="45"/>
      <c r="BA1491" s="25"/>
    </row>
    <row r="1492" spans="52:57" x14ac:dyDescent="0.25">
      <c r="BA1492" s="25"/>
    </row>
    <row r="1493" spans="52:57" x14ac:dyDescent="0.25">
      <c r="AZ1493" s="34"/>
      <c r="BA1493" s="25"/>
      <c r="BE1493" s="35"/>
    </row>
    <row r="1494" spans="52:57" x14ac:dyDescent="0.25">
      <c r="AZ1494" s="33"/>
      <c r="BA1494" s="25"/>
    </row>
    <row r="1495" spans="52:57" x14ac:dyDescent="0.25">
      <c r="BA1495" s="143"/>
    </row>
    <row r="1497" spans="52:57" x14ac:dyDescent="0.25">
      <c r="AZ1497" s="34"/>
      <c r="BA1497" s="35"/>
      <c r="BB1497" s="35"/>
      <c r="BC1497" s="35"/>
      <c r="BD1497" s="35"/>
    </row>
    <row r="1498" spans="52:57" x14ac:dyDescent="0.25">
      <c r="AZ1498" s="33"/>
    </row>
    <row r="1499" spans="52:57" x14ac:dyDescent="0.25">
      <c r="AZ1499" s="33"/>
      <c r="BA1499" s="25"/>
    </row>
    <row r="1500" spans="52:57" x14ac:dyDescent="0.25">
      <c r="AZ1500" s="33"/>
      <c r="BA1500" s="25"/>
    </row>
    <row r="1501" spans="52:57" x14ac:dyDescent="0.25">
      <c r="AZ1501" s="33"/>
      <c r="BA1501" s="25"/>
    </row>
    <row r="1502" spans="52:57" x14ac:dyDescent="0.25">
      <c r="AZ1502" s="45"/>
      <c r="BA1502" s="25"/>
    </row>
    <row r="1503" spans="52:57" x14ac:dyDescent="0.25">
      <c r="BA1503" s="25"/>
      <c r="BE1503" s="35"/>
    </row>
    <row r="1504" spans="52:57" x14ac:dyDescent="0.25">
      <c r="AZ1504" s="34"/>
      <c r="BA1504" s="25"/>
    </row>
    <row r="1505" spans="52:57" x14ac:dyDescent="0.25">
      <c r="AZ1505" s="33"/>
      <c r="BA1505" s="25"/>
    </row>
    <row r="1506" spans="52:57" x14ac:dyDescent="0.25">
      <c r="BA1506" s="143"/>
    </row>
    <row r="1508" spans="52:57" x14ac:dyDescent="0.25">
      <c r="AZ1508" s="34"/>
      <c r="BA1508" s="35"/>
      <c r="BB1508" s="35"/>
      <c r="BC1508" s="35"/>
      <c r="BD1508" s="35"/>
    </row>
    <row r="1509" spans="52:57" x14ac:dyDescent="0.25">
      <c r="AZ1509" s="33"/>
    </row>
    <row r="1510" spans="52:57" x14ac:dyDescent="0.25">
      <c r="AZ1510" s="33"/>
      <c r="BA1510" s="25"/>
    </row>
    <row r="1511" spans="52:57" x14ac:dyDescent="0.25">
      <c r="AZ1511" s="33"/>
      <c r="BA1511" s="25"/>
    </row>
    <row r="1512" spans="52:57" x14ac:dyDescent="0.25">
      <c r="AZ1512" s="33"/>
      <c r="BA1512" s="25"/>
    </row>
    <row r="1513" spans="52:57" x14ac:dyDescent="0.25">
      <c r="AZ1513" s="45"/>
      <c r="BA1513" s="25"/>
      <c r="BE1513" s="35"/>
    </row>
    <row r="1514" spans="52:57" x14ac:dyDescent="0.25">
      <c r="BA1514" s="25"/>
    </row>
    <row r="1515" spans="52:57" x14ac:dyDescent="0.25">
      <c r="AZ1515" s="34"/>
      <c r="BA1515" s="25"/>
    </row>
    <row r="1516" spans="52:57" x14ac:dyDescent="0.25">
      <c r="AZ1516" s="33"/>
      <c r="BA1516" s="25"/>
    </row>
    <row r="1517" spans="52:57" x14ac:dyDescent="0.25">
      <c r="BA1517" s="143"/>
    </row>
    <row r="1519" spans="52:57" x14ac:dyDescent="0.25">
      <c r="AZ1519" s="34"/>
      <c r="BA1519" s="35"/>
      <c r="BB1519" s="35"/>
      <c r="BC1519" s="35"/>
      <c r="BD1519" s="35"/>
    </row>
    <row r="1520" spans="52:57" x14ac:dyDescent="0.25">
      <c r="AZ1520" s="33"/>
    </row>
    <row r="1521" spans="52:57" x14ac:dyDescent="0.25">
      <c r="AZ1521" s="33"/>
      <c r="BA1521" s="25"/>
    </row>
    <row r="1522" spans="52:57" x14ac:dyDescent="0.25">
      <c r="AZ1522" s="33"/>
      <c r="BA1522" s="25"/>
    </row>
    <row r="1523" spans="52:57" x14ac:dyDescent="0.25">
      <c r="AZ1523" s="33"/>
      <c r="BA1523" s="25"/>
      <c r="BE1523" s="35"/>
    </row>
    <row r="1524" spans="52:57" x14ac:dyDescent="0.25">
      <c r="AZ1524" s="45"/>
      <c r="BA1524" s="25"/>
    </row>
    <row r="1525" spans="52:57" x14ac:dyDescent="0.25">
      <c r="BA1525" s="25"/>
    </row>
    <row r="1526" spans="52:57" x14ac:dyDescent="0.25">
      <c r="AZ1526" s="34"/>
      <c r="BA1526" s="25"/>
    </row>
    <row r="1527" spans="52:57" x14ac:dyDescent="0.25">
      <c r="AZ1527" s="33"/>
      <c r="BA1527" s="25"/>
    </row>
    <row r="1528" spans="52:57" x14ac:dyDescent="0.25">
      <c r="BA1528" s="143"/>
    </row>
    <row r="1530" spans="52:57" x14ac:dyDescent="0.25">
      <c r="AZ1530" s="34"/>
      <c r="BA1530" s="35"/>
      <c r="BB1530" s="35"/>
      <c r="BC1530" s="35"/>
      <c r="BD1530" s="35"/>
    </row>
    <row r="1531" spans="52:57" x14ac:dyDescent="0.25">
      <c r="AZ1531" s="33"/>
    </row>
    <row r="1532" spans="52:57" x14ac:dyDescent="0.25">
      <c r="AZ1532" s="33"/>
      <c r="BA1532" s="25"/>
    </row>
    <row r="1533" spans="52:57" x14ac:dyDescent="0.25">
      <c r="AZ1533" s="33"/>
      <c r="BA1533" s="25"/>
      <c r="BE1533" s="35"/>
    </row>
    <row r="1534" spans="52:57" x14ac:dyDescent="0.25">
      <c r="AZ1534" s="33"/>
      <c r="BA1534" s="25"/>
    </row>
    <row r="1535" spans="52:57" x14ac:dyDescent="0.25">
      <c r="AZ1535" s="45"/>
      <c r="BA1535" s="25"/>
    </row>
    <row r="1536" spans="52:57" x14ac:dyDescent="0.25">
      <c r="BA1536" s="25"/>
    </row>
    <row r="1537" spans="52:57" x14ac:dyDescent="0.25">
      <c r="AZ1537" s="34"/>
      <c r="BA1537" s="25"/>
    </row>
    <row r="1538" spans="52:57" x14ac:dyDescent="0.25">
      <c r="AZ1538" s="33"/>
      <c r="BA1538" s="25"/>
    </row>
    <row r="1539" spans="52:57" x14ac:dyDescent="0.25">
      <c r="BA1539" s="143"/>
    </row>
    <row r="1541" spans="52:57" x14ac:dyDescent="0.25">
      <c r="AZ1541" s="34"/>
      <c r="BA1541" s="35"/>
      <c r="BB1541" s="35"/>
      <c r="BC1541" s="35"/>
      <c r="BD1541" s="35"/>
    </row>
    <row r="1542" spans="52:57" x14ac:dyDescent="0.25">
      <c r="AZ1542" s="33"/>
    </row>
    <row r="1543" spans="52:57" x14ac:dyDescent="0.25">
      <c r="AZ1543" s="33"/>
      <c r="BA1543" s="25"/>
      <c r="BE1543" s="35"/>
    </row>
    <row r="1544" spans="52:57" x14ac:dyDescent="0.25">
      <c r="AZ1544" s="33"/>
      <c r="BA1544" s="25"/>
    </row>
    <row r="1545" spans="52:57" x14ac:dyDescent="0.25">
      <c r="AZ1545" s="33"/>
      <c r="BA1545" s="25"/>
    </row>
    <row r="1546" spans="52:57" x14ac:dyDescent="0.25">
      <c r="AZ1546" s="45"/>
      <c r="BA1546" s="25"/>
    </row>
    <row r="1547" spans="52:57" x14ac:dyDescent="0.25">
      <c r="BA1547" s="25"/>
    </row>
    <row r="1548" spans="52:57" x14ac:dyDescent="0.25">
      <c r="AZ1548" s="34"/>
      <c r="BA1548" s="25"/>
    </row>
    <row r="1549" spans="52:57" x14ac:dyDescent="0.25">
      <c r="AZ1549" s="33"/>
      <c r="BA1549" s="25"/>
    </row>
    <row r="1550" spans="52:57" x14ac:dyDescent="0.25">
      <c r="BA1550" s="143"/>
    </row>
    <row r="1552" spans="52:57" x14ac:dyDescent="0.25">
      <c r="AZ1552" s="34"/>
      <c r="BA1552" s="35"/>
      <c r="BB1552" s="35"/>
      <c r="BC1552" s="35"/>
      <c r="BD1552" s="35"/>
    </row>
    <row r="1553" spans="52:57" x14ac:dyDescent="0.25">
      <c r="AZ1553" s="33"/>
      <c r="BE1553" s="35"/>
    </row>
    <row r="1554" spans="52:57" x14ac:dyDescent="0.25">
      <c r="AZ1554" s="33"/>
      <c r="BA1554" s="25"/>
    </row>
    <row r="1555" spans="52:57" x14ac:dyDescent="0.25">
      <c r="AZ1555" s="33"/>
      <c r="BA1555" s="25"/>
    </row>
    <row r="1556" spans="52:57" x14ac:dyDescent="0.25">
      <c r="AZ1556" s="33"/>
      <c r="BA1556" s="25"/>
    </row>
    <row r="1557" spans="52:57" x14ac:dyDescent="0.25">
      <c r="AZ1557" s="45"/>
      <c r="BA1557" s="25"/>
    </row>
    <row r="1558" spans="52:57" x14ac:dyDescent="0.25">
      <c r="BA1558" s="25"/>
    </row>
    <row r="1559" spans="52:57" x14ac:dyDescent="0.25">
      <c r="AZ1559" s="34"/>
      <c r="BA1559" s="25"/>
    </row>
    <row r="1560" spans="52:57" x14ac:dyDescent="0.25">
      <c r="AZ1560" s="33"/>
      <c r="BA1560" s="25"/>
    </row>
    <row r="1561" spans="52:57" x14ac:dyDescent="0.25">
      <c r="BA1561" s="143"/>
    </row>
    <row r="1563" spans="52:57" x14ac:dyDescent="0.25">
      <c r="AZ1563" s="34"/>
      <c r="BA1563" s="35"/>
      <c r="BB1563" s="35"/>
      <c r="BC1563" s="35"/>
      <c r="BD1563" s="35"/>
      <c r="BE1563" s="35"/>
    </row>
    <row r="1564" spans="52:57" x14ac:dyDescent="0.25">
      <c r="AZ1564" s="33"/>
    </row>
    <row r="1565" spans="52:57" x14ac:dyDescent="0.25">
      <c r="AZ1565" s="33"/>
      <c r="BA1565" s="25"/>
    </row>
    <row r="1566" spans="52:57" x14ac:dyDescent="0.25">
      <c r="AZ1566" s="33"/>
      <c r="BA1566" s="25"/>
    </row>
    <row r="1567" spans="52:57" x14ac:dyDescent="0.25">
      <c r="AZ1567" s="33"/>
      <c r="BA1567" s="25"/>
    </row>
    <row r="1568" spans="52:57" x14ac:dyDescent="0.25">
      <c r="AZ1568" s="45"/>
      <c r="BA1568" s="25"/>
    </row>
    <row r="1569" spans="52:57" x14ac:dyDescent="0.25">
      <c r="BA1569" s="25"/>
    </row>
    <row r="1570" spans="52:57" x14ac:dyDescent="0.25">
      <c r="AZ1570" s="34"/>
      <c r="BA1570" s="25"/>
    </row>
    <row r="1571" spans="52:57" x14ac:dyDescent="0.25">
      <c r="AZ1571" s="33"/>
      <c r="BA1571" s="25"/>
    </row>
    <row r="1572" spans="52:57" x14ac:dyDescent="0.25">
      <c r="BA1572" s="143"/>
    </row>
    <row r="1573" spans="52:57" x14ac:dyDescent="0.25">
      <c r="BE1573" s="35"/>
    </row>
    <row r="1574" spans="52:57" x14ac:dyDescent="0.25">
      <c r="AZ1574" s="34"/>
      <c r="BA1574" s="35"/>
      <c r="BB1574" s="35"/>
      <c r="BC1574" s="35"/>
      <c r="BD1574" s="35"/>
    </row>
    <row r="1575" spans="52:57" x14ac:dyDescent="0.25">
      <c r="AZ1575" s="33"/>
    </row>
    <row r="1576" spans="52:57" x14ac:dyDescent="0.25">
      <c r="AZ1576" s="33"/>
      <c r="BA1576" s="25"/>
    </row>
    <row r="1577" spans="52:57" x14ac:dyDescent="0.25">
      <c r="AZ1577" s="33"/>
      <c r="BA1577" s="25"/>
    </row>
    <row r="1578" spans="52:57" x14ac:dyDescent="0.25">
      <c r="AZ1578" s="33"/>
      <c r="BA1578" s="25"/>
    </row>
    <row r="1579" spans="52:57" x14ac:dyDescent="0.25">
      <c r="AZ1579" s="45"/>
      <c r="BA1579" s="25"/>
    </row>
    <row r="1580" spans="52:57" x14ac:dyDescent="0.25">
      <c r="BA1580" s="25"/>
    </row>
    <row r="1581" spans="52:57" x14ac:dyDescent="0.25">
      <c r="AZ1581" s="34"/>
      <c r="BA1581" s="25"/>
    </row>
    <row r="1582" spans="52:57" x14ac:dyDescent="0.25">
      <c r="AZ1582" s="33"/>
      <c r="BA1582" s="25"/>
    </row>
    <row r="1583" spans="52:57" x14ac:dyDescent="0.25">
      <c r="BA1583" s="143"/>
      <c r="BE1583" s="35"/>
    </row>
    <row r="1585" spans="52:57" x14ac:dyDescent="0.25">
      <c r="AZ1585" s="34"/>
      <c r="BA1585" s="35"/>
      <c r="BB1585" s="35"/>
      <c r="BC1585" s="35"/>
      <c r="BD1585" s="35"/>
    </row>
    <row r="1586" spans="52:57" x14ac:dyDescent="0.25">
      <c r="AZ1586" s="33"/>
    </row>
    <row r="1587" spans="52:57" x14ac:dyDescent="0.25">
      <c r="AZ1587" s="33"/>
      <c r="BA1587" s="25"/>
    </row>
    <row r="1588" spans="52:57" x14ac:dyDescent="0.25">
      <c r="AZ1588" s="33"/>
      <c r="BA1588" s="25"/>
    </row>
    <row r="1589" spans="52:57" x14ac:dyDescent="0.25">
      <c r="AZ1589" s="33"/>
      <c r="BA1589" s="25"/>
    </row>
    <row r="1590" spans="52:57" x14ac:dyDescent="0.25">
      <c r="AZ1590" s="45"/>
      <c r="BA1590" s="25"/>
    </row>
    <row r="1591" spans="52:57" x14ac:dyDescent="0.25">
      <c r="BA1591" s="25"/>
    </row>
    <row r="1592" spans="52:57" x14ac:dyDescent="0.25">
      <c r="AZ1592" s="34"/>
      <c r="BA1592" s="25"/>
    </row>
    <row r="1593" spans="52:57" x14ac:dyDescent="0.25">
      <c r="AZ1593" s="33"/>
      <c r="BA1593" s="25"/>
      <c r="BE1593" s="35"/>
    </row>
    <row r="1594" spans="52:57" x14ac:dyDescent="0.25">
      <c r="BA1594" s="143"/>
    </row>
    <row r="1596" spans="52:57" x14ac:dyDescent="0.25">
      <c r="AZ1596" s="34"/>
      <c r="BA1596" s="35"/>
      <c r="BB1596" s="35"/>
      <c r="BC1596" s="35"/>
      <c r="BD1596" s="35"/>
    </row>
    <row r="1597" spans="52:57" x14ac:dyDescent="0.25">
      <c r="AZ1597" s="33"/>
    </row>
    <row r="1598" spans="52:57" x14ac:dyDescent="0.25">
      <c r="AZ1598" s="33"/>
      <c r="BA1598" s="25"/>
    </row>
    <row r="1599" spans="52:57" x14ac:dyDescent="0.25">
      <c r="AZ1599" s="33"/>
      <c r="BA1599" s="25"/>
    </row>
    <row r="1600" spans="52:57" x14ac:dyDescent="0.25">
      <c r="AZ1600" s="33"/>
      <c r="BA1600" s="25"/>
    </row>
    <row r="1601" spans="52:57" x14ac:dyDescent="0.25">
      <c r="AZ1601" s="45"/>
      <c r="BA1601" s="25"/>
    </row>
    <row r="1602" spans="52:57" x14ac:dyDescent="0.25">
      <c r="BA1602" s="25"/>
    </row>
    <row r="1603" spans="52:57" x14ac:dyDescent="0.25">
      <c r="AZ1603" s="34"/>
      <c r="BA1603" s="25"/>
      <c r="BE1603" s="35"/>
    </row>
    <row r="1604" spans="52:57" x14ac:dyDescent="0.25">
      <c r="AZ1604" s="33"/>
      <c r="BA1604" s="25"/>
    </row>
    <row r="1605" spans="52:57" x14ac:dyDescent="0.25">
      <c r="BA1605" s="143"/>
    </row>
    <row r="1607" spans="52:57" x14ac:dyDescent="0.25">
      <c r="AZ1607" s="34"/>
      <c r="BA1607" s="35"/>
      <c r="BB1607" s="35"/>
      <c r="BC1607" s="35"/>
      <c r="BD1607" s="35"/>
    </row>
    <row r="1608" spans="52:57" x14ac:dyDescent="0.25">
      <c r="AZ1608" s="33"/>
    </row>
    <row r="1609" spans="52:57" x14ac:dyDescent="0.25">
      <c r="AZ1609" s="33"/>
      <c r="BA1609" s="25"/>
    </row>
    <row r="1610" spans="52:57" x14ac:dyDescent="0.25">
      <c r="AZ1610" s="33"/>
      <c r="BA1610" s="25"/>
    </row>
    <row r="1611" spans="52:57" x14ac:dyDescent="0.25">
      <c r="AZ1611" s="33"/>
      <c r="BA1611" s="25"/>
    </row>
    <row r="1612" spans="52:57" x14ac:dyDescent="0.25">
      <c r="AZ1612" s="45"/>
      <c r="BA1612" s="25"/>
    </row>
    <row r="1613" spans="52:57" x14ac:dyDescent="0.25">
      <c r="BA1613" s="25"/>
      <c r="BE1613" s="35"/>
    </row>
    <row r="1614" spans="52:57" x14ac:dyDescent="0.25">
      <c r="AZ1614" s="34"/>
      <c r="BA1614" s="25"/>
    </row>
    <row r="1615" spans="52:57" x14ac:dyDescent="0.25">
      <c r="AZ1615" s="33"/>
      <c r="BA1615" s="25"/>
    </row>
    <row r="1616" spans="52:57" x14ac:dyDescent="0.25">
      <c r="BA1616" s="143"/>
    </row>
    <row r="1618" spans="52:57" x14ac:dyDescent="0.25">
      <c r="AZ1618" s="34"/>
      <c r="BA1618" s="35"/>
      <c r="BB1618" s="35"/>
      <c r="BC1618" s="35"/>
      <c r="BD1618" s="35"/>
    </row>
    <row r="1619" spans="52:57" x14ac:dyDescent="0.25">
      <c r="AZ1619" s="33"/>
    </row>
    <row r="1620" spans="52:57" x14ac:dyDescent="0.25">
      <c r="AZ1620" s="33"/>
      <c r="BA1620" s="25"/>
    </row>
    <row r="1621" spans="52:57" x14ac:dyDescent="0.25">
      <c r="AZ1621" s="33"/>
      <c r="BA1621" s="25"/>
    </row>
    <row r="1622" spans="52:57" x14ac:dyDescent="0.25">
      <c r="AZ1622" s="33"/>
      <c r="BA1622" s="25"/>
    </row>
    <row r="1623" spans="52:57" x14ac:dyDescent="0.25">
      <c r="AZ1623" s="45"/>
      <c r="BA1623" s="25"/>
      <c r="BE1623" s="35"/>
    </row>
    <row r="1624" spans="52:57" x14ac:dyDescent="0.25">
      <c r="BA1624" s="25"/>
    </row>
    <row r="1625" spans="52:57" x14ac:dyDescent="0.25">
      <c r="AZ1625" s="34"/>
      <c r="BA1625" s="25"/>
    </row>
    <row r="1626" spans="52:57" x14ac:dyDescent="0.25">
      <c r="AZ1626" s="33"/>
      <c r="BA1626" s="25"/>
    </row>
    <row r="1627" spans="52:57" x14ac:dyDescent="0.25">
      <c r="BA1627" s="143"/>
    </row>
    <row r="1629" spans="52:57" x14ac:dyDescent="0.25">
      <c r="AZ1629" s="34"/>
      <c r="BA1629" s="35"/>
      <c r="BB1629" s="35"/>
      <c r="BC1629" s="35"/>
      <c r="BD1629" s="35"/>
    </row>
    <row r="1630" spans="52:57" x14ac:dyDescent="0.25">
      <c r="AZ1630" s="33"/>
    </row>
    <row r="1631" spans="52:57" x14ac:dyDescent="0.25">
      <c r="AZ1631" s="33"/>
      <c r="BA1631" s="25"/>
    </row>
    <row r="1632" spans="52:57" x14ac:dyDescent="0.25">
      <c r="AZ1632" s="33"/>
      <c r="BA1632" s="25"/>
    </row>
    <row r="1633" spans="52:57" x14ac:dyDescent="0.25">
      <c r="AZ1633" s="33"/>
      <c r="BA1633" s="25"/>
      <c r="BE1633" s="35"/>
    </row>
    <row r="1634" spans="52:57" x14ac:dyDescent="0.25">
      <c r="AZ1634" s="45"/>
      <c r="BA1634" s="25"/>
    </row>
    <row r="1635" spans="52:57" x14ac:dyDescent="0.25">
      <c r="BA1635" s="25"/>
    </row>
    <row r="1636" spans="52:57" x14ac:dyDescent="0.25">
      <c r="AZ1636" s="34"/>
      <c r="BA1636" s="25"/>
    </row>
    <row r="1637" spans="52:57" x14ac:dyDescent="0.25">
      <c r="AZ1637" s="33"/>
      <c r="BA1637" s="25"/>
    </row>
    <row r="1638" spans="52:57" x14ac:dyDescent="0.25">
      <c r="BA1638" s="143"/>
    </row>
    <row r="1640" spans="52:57" x14ac:dyDescent="0.25">
      <c r="AZ1640" s="34"/>
      <c r="BA1640" s="35"/>
      <c r="BB1640" s="35"/>
      <c r="BC1640" s="35"/>
      <c r="BD1640" s="35"/>
    </row>
    <row r="1641" spans="52:57" x14ac:dyDescent="0.25">
      <c r="AZ1641" s="33"/>
    </row>
    <row r="1642" spans="52:57" x14ac:dyDescent="0.25">
      <c r="AZ1642" s="33"/>
      <c r="BA1642" s="25"/>
    </row>
    <row r="1643" spans="52:57" x14ac:dyDescent="0.25">
      <c r="AZ1643" s="33"/>
      <c r="BA1643" s="25"/>
      <c r="BE1643" s="35"/>
    </row>
    <row r="1644" spans="52:57" x14ac:dyDescent="0.25">
      <c r="AZ1644" s="33"/>
      <c r="BA1644" s="25"/>
    </row>
    <row r="1645" spans="52:57" x14ac:dyDescent="0.25">
      <c r="AZ1645" s="45"/>
      <c r="BA1645" s="25"/>
    </row>
    <row r="1646" spans="52:57" x14ac:dyDescent="0.25">
      <c r="BA1646" s="25"/>
    </row>
    <row r="1647" spans="52:57" x14ac:dyDescent="0.25">
      <c r="AZ1647" s="34"/>
      <c r="BA1647" s="25"/>
    </row>
    <row r="1648" spans="52:57" x14ac:dyDescent="0.25">
      <c r="AZ1648" s="33"/>
      <c r="BA1648" s="25"/>
    </row>
    <row r="1649" spans="52:57" x14ac:dyDescent="0.25">
      <c r="BA1649" s="143"/>
    </row>
    <row r="1651" spans="52:57" x14ac:dyDescent="0.25">
      <c r="AZ1651" s="34"/>
      <c r="BA1651" s="35"/>
      <c r="BB1651" s="35"/>
      <c r="BC1651" s="35"/>
      <c r="BD1651" s="35"/>
    </row>
    <row r="1652" spans="52:57" x14ac:dyDescent="0.25">
      <c r="AZ1652" s="33"/>
    </row>
    <row r="1653" spans="52:57" x14ac:dyDescent="0.25">
      <c r="AZ1653" s="33"/>
      <c r="BA1653" s="25"/>
      <c r="BE1653" s="35"/>
    </row>
    <row r="1654" spans="52:57" x14ac:dyDescent="0.25">
      <c r="AZ1654" s="33"/>
      <c r="BA1654" s="25"/>
    </row>
    <row r="1655" spans="52:57" x14ac:dyDescent="0.25">
      <c r="AZ1655" s="33"/>
      <c r="BA1655" s="25"/>
    </row>
    <row r="1656" spans="52:57" x14ac:dyDescent="0.25">
      <c r="AZ1656" s="45"/>
      <c r="BA1656" s="25"/>
    </row>
    <row r="1657" spans="52:57" x14ac:dyDescent="0.25">
      <c r="BA1657" s="25"/>
    </row>
    <row r="1658" spans="52:57" x14ac:dyDescent="0.25">
      <c r="AZ1658" s="34"/>
      <c r="BA1658" s="25"/>
    </row>
    <row r="1659" spans="52:57" x14ac:dyDescent="0.25">
      <c r="AZ1659" s="33"/>
      <c r="BA1659" s="25"/>
    </row>
    <row r="1660" spans="52:57" x14ac:dyDescent="0.25">
      <c r="BA1660" s="143"/>
    </row>
    <row r="1662" spans="52:57" x14ac:dyDescent="0.25">
      <c r="AZ1662" s="34"/>
      <c r="BA1662" s="35"/>
      <c r="BB1662" s="35"/>
      <c r="BC1662" s="35"/>
      <c r="BD1662" s="35"/>
    </row>
    <row r="1663" spans="52:57" x14ac:dyDescent="0.25">
      <c r="AZ1663" s="33"/>
      <c r="BE1663" s="35"/>
    </row>
    <row r="1664" spans="52:57" x14ac:dyDescent="0.25">
      <c r="AZ1664" s="33"/>
      <c r="BA1664" s="25"/>
    </row>
    <row r="1665" spans="52:57" x14ac:dyDescent="0.25">
      <c r="AZ1665" s="33"/>
      <c r="BA1665" s="25"/>
    </row>
    <row r="1666" spans="52:57" x14ac:dyDescent="0.25">
      <c r="AZ1666" s="33"/>
      <c r="BA1666" s="25"/>
    </row>
    <row r="1667" spans="52:57" x14ac:dyDescent="0.25">
      <c r="AZ1667" s="45"/>
      <c r="BA1667" s="25"/>
    </row>
    <row r="1668" spans="52:57" x14ac:dyDescent="0.25">
      <c r="BA1668" s="25"/>
    </row>
    <row r="1669" spans="52:57" x14ac:dyDescent="0.25">
      <c r="AZ1669" s="34"/>
      <c r="BA1669" s="25"/>
    </row>
    <row r="1670" spans="52:57" x14ac:dyDescent="0.25">
      <c r="AZ1670" s="33"/>
      <c r="BA1670" s="25"/>
    </row>
    <row r="1671" spans="52:57" x14ac:dyDescent="0.25">
      <c r="BA1671" s="143"/>
    </row>
    <row r="1673" spans="52:57" x14ac:dyDescent="0.25">
      <c r="AZ1673" s="34"/>
      <c r="BA1673" s="35"/>
      <c r="BB1673" s="35"/>
      <c r="BC1673" s="35"/>
      <c r="BD1673" s="35"/>
      <c r="BE1673" s="35"/>
    </row>
    <row r="1674" spans="52:57" x14ac:dyDescent="0.25">
      <c r="AZ1674" s="33"/>
    </row>
    <row r="1675" spans="52:57" x14ac:dyDescent="0.25">
      <c r="AZ1675" s="33"/>
      <c r="BA1675" s="25"/>
    </row>
    <row r="1676" spans="52:57" x14ac:dyDescent="0.25">
      <c r="AZ1676" s="33"/>
      <c r="BA1676" s="25"/>
    </row>
    <row r="1677" spans="52:57" x14ac:dyDescent="0.25">
      <c r="AZ1677" s="33"/>
      <c r="BA1677" s="25"/>
    </row>
    <row r="1678" spans="52:57" x14ac:dyDescent="0.25">
      <c r="AZ1678" s="45"/>
      <c r="BA1678" s="25"/>
    </row>
    <row r="1679" spans="52:57" x14ac:dyDescent="0.25">
      <c r="BA1679" s="25"/>
    </row>
    <row r="1680" spans="52:57" x14ac:dyDescent="0.25">
      <c r="AZ1680" s="34"/>
      <c r="BA1680" s="25"/>
    </row>
    <row r="1681" spans="52:57" x14ac:dyDescent="0.25">
      <c r="AZ1681" s="33"/>
      <c r="BA1681" s="25"/>
    </row>
    <row r="1682" spans="52:57" x14ac:dyDescent="0.25">
      <c r="BA1682" s="143"/>
    </row>
    <row r="1683" spans="52:57" x14ac:dyDescent="0.25">
      <c r="BE1683" s="35"/>
    </row>
    <row r="1684" spans="52:57" x14ac:dyDescent="0.25">
      <c r="AZ1684" s="34"/>
      <c r="BA1684" s="35"/>
      <c r="BB1684" s="35"/>
      <c r="BC1684" s="35"/>
      <c r="BD1684" s="35"/>
    </row>
    <row r="1685" spans="52:57" x14ac:dyDescent="0.25">
      <c r="AZ1685" s="33"/>
    </row>
    <row r="1686" spans="52:57" x14ac:dyDescent="0.25">
      <c r="AZ1686" s="33"/>
      <c r="BA1686" s="25"/>
    </row>
    <row r="1687" spans="52:57" x14ac:dyDescent="0.25">
      <c r="AZ1687" s="33"/>
      <c r="BA1687" s="25"/>
    </row>
    <row r="1688" spans="52:57" x14ac:dyDescent="0.25">
      <c r="AZ1688" s="33"/>
      <c r="BA1688" s="25"/>
    </row>
    <row r="1689" spans="52:57" x14ac:dyDescent="0.25">
      <c r="AZ1689" s="45"/>
      <c r="BA1689" s="25"/>
    </row>
    <row r="1690" spans="52:57" x14ac:dyDescent="0.25">
      <c r="BA1690" s="25"/>
    </row>
    <row r="1691" spans="52:57" x14ac:dyDescent="0.25">
      <c r="AZ1691" s="34"/>
      <c r="BA1691" s="25"/>
    </row>
    <row r="1692" spans="52:57" x14ac:dyDescent="0.25">
      <c r="AZ1692" s="33"/>
      <c r="BA1692" s="25"/>
    </row>
    <row r="1693" spans="52:57" x14ac:dyDescent="0.25">
      <c r="BA1693" s="143"/>
      <c r="BE1693" s="35"/>
    </row>
    <row r="1695" spans="52:57" x14ac:dyDescent="0.25">
      <c r="AZ1695" s="34"/>
      <c r="BA1695" s="35"/>
      <c r="BB1695" s="35"/>
      <c r="BC1695" s="35"/>
      <c r="BD1695" s="35"/>
    </row>
    <row r="1696" spans="52:57" x14ac:dyDescent="0.25">
      <c r="AZ1696" s="33"/>
    </row>
    <row r="1697" spans="52:57" x14ac:dyDescent="0.25">
      <c r="AZ1697" s="33"/>
      <c r="BA1697" s="25"/>
    </row>
    <row r="1698" spans="52:57" x14ac:dyDescent="0.25">
      <c r="AZ1698" s="33"/>
      <c r="BA1698" s="25"/>
    </row>
    <row r="1699" spans="52:57" x14ac:dyDescent="0.25">
      <c r="AZ1699" s="33"/>
      <c r="BA1699" s="25"/>
    </row>
    <row r="1700" spans="52:57" x14ac:dyDescent="0.25">
      <c r="AZ1700" s="45"/>
      <c r="BA1700" s="25"/>
    </row>
    <row r="1701" spans="52:57" x14ac:dyDescent="0.25">
      <c r="BA1701" s="25"/>
    </row>
    <row r="1702" spans="52:57" x14ac:dyDescent="0.25">
      <c r="AZ1702" s="34"/>
      <c r="BA1702" s="25"/>
    </row>
    <row r="1703" spans="52:57" x14ac:dyDescent="0.25">
      <c r="AZ1703" s="33"/>
      <c r="BA1703" s="25"/>
      <c r="BE1703" s="35"/>
    </row>
    <row r="1704" spans="52:57" x14ac:dyDescent="0.25">
      <c r="BA1704" s="143"/>
    </row>
    <row r="1706" spans="52:57" x14ac:dyDescent="0.25">
      <c r="AZ1706" s="34"/>
      <c r="BA1706" s="35"/>
      <c r="BB1706" s="35"/>
      <c r="BC1706" s="35"/>
      <c r="BD1706" s="35"/>
    </row>
    <row r="1707" spans="52:57" x14ac:dyDescent="0.25">
      <c r="AZ1707" s="33"/>
    </row>
    <row r="1708" spans="52:57" x14ac:dyDescent="0.25">
      <c r="AZ1708" s="33"/>
      <c r="BA1708" s="25"/>
    </row>
    <row r="1709" spans="52:57" x14ac:dyDescent="0.25">
      <c r="AZ1709" s="33"/>
      <c r="BA1709" s="25"/>
    </row>
    <row r="1710" spans="52:57" x14ac:dyDescent="0.25">
      <c r="AZ1710" s="33"/>
      <c r="BA1710" s="25"/>
    </row>
    <row r="1711" spans="52:57" x14ac:dyDescent="0.25">
      <c r="AZ1711" s="45"/>
      <c r="BA1711" s="25"/>
    </row>
    <row r="1712" spans="52:57" x14ac:dyDescent="0.25">
      <c r="BA1712" s="25"/>
    </row>
    <row r="1713" spans="52:57" x14ac:dyDescent="0.25">
      <c r="AZ1713" s="34"/>
      <c r="BA1713" s="25"/>
      <c r="BE1713" s="35"/>
    </row>
    <row r="1714" spans="52:57" x14ac:dyDescent="0.25">
      <c r="AZ1714" s="33"/>
      <c r="BA1714" s="25"/>
    </row>
    <row r="1715" spans="52:57" x14ac:dyDescent="0.25">
      <c r="BA1715" s="143"/>
    </row>
    <row r="1717" spans="52:57" x14ac:dyDescent="0.25">
      <c r="AZ1717" s="34"/>
      <c r="BA1717" s="35"/>
      <c r="BB1717" s="35"/>
      <c r="BC1717" s="35"/>
      <c r="BD1717" s="35"/>
    </row>
    <row r="1718" spans="52:57" x14ac:dyDescent="0.25">
      <c r="AZ1718" s="33"/>
    </row>
    <row r="1719" spans="52:57" x14ac:dyDescent="0.25">
      <c r="AZ1719" s="33"/>
      <c r="BA1719" s="25"/>
    </row>
    <row r="1720" spans="52:57" x14ac:dyDescent="0.25">
      <c r="AZ1720" s="33"/>
      <c r="BA1720" s="25"/>
    </row>
    <row r="1721" spans="52:57" x14ac:dyDescent="0.25">
      <c r="AZ1721" s="33"/>
      <c r="BA1721" s="25"/>
    </row>
    <row r="1722" spans="52:57" x14ac:dyDescent="0.25">
      <c r="AZ1722" s="45"/>
      <c r="BA1722" s="25"/>
    </row>
    <row r="1723" spans="52:57" x14ac:dyDescent="0.25">
      <c r="BA1723" s="25"/>
      <c r="BE1723" s="35"/>
    </row>
    <row r="1724" spans="52:57" x14ac:dyDescent="0.25">
      <c r="AZ1724" s="34"/>
      <c r="BA1724" s="25"/>
    </row>
    <row r="1725" spans="52:57" x14ac:dyDescent="0.25">
      <c r="AZ1725" s="33"/>
      <c r="BA1725" s="25"/>
    </row>
    <row r="1726" spans="52:57" x14ac:dyDescent="0.25">
      <c r="BA1726" s="143"/>
    </row>
    <row r="1728" spans="52:57" x14ac:dyDescent="0.25">
      <c r="AZ1728" s="34"/>
      <c r="BA1728" s="35"/>
      <c r="BB1728" s="35"/>
      <c r="BC1728" s="35"/>
      <c r="BD1728" s="35"/>
    </row>
    <row r="1729" spans="52:57" x14ac:dyDescent="0.25">
      <c r="AZ1729" s="33"/>
    </row>
    <row r="1730" spans="52:57" x14ac:dyDescent="0.25">
      <c r="AZ1730" s="33"/>
      <c r="BA1730" s="25"/>
    </row>
    <row r="1731" spans="52:57" x14ac:dyDescent="0.25">
      <c r="AZ1731" s="33"/>
      <c r="BA1731" s="25"/>
    </row>
    <row r="1732" spans="52:57" x14ac:dyDescent="0.25">
      <c r="AZ1732" s="33"/>
      <c r="BA1732" s="25"/>
    </row>
    <row r="1733" spans="52:57" x14ac:dyDescent="0.25">
      <c r="AZ1733" s="45"/>
      <c r="BA1733" s="25"/>
      <c r="BE1733" s="35"/>
    </row>
    <row r="1734" spans="52:57" x14ac:dyDescent="0.25">
      <c r="BA1734" s="25"/>
    </row>
    <row r="1735" spans="52:57" x14ac:dyDescent="0.25">
      <c r="AZ1735" s="34"/>
      <c r="BA1735" s="25"/>
    </row>
    <row r="1736" spans="52:57" x14ac:dyDescent="0.25">
      <c r="AZ1736" s="33"/>
      <c r="BA1736" s="25"/>
    </row>
    <row r="1737" spans="52:57" x14ac:dyDescent="0.25">
      <c r="BA1737" s="143"/>
    </row>
    <row r="1739" spans="52:57" x14ac:dyDescent="0.25">
      <c r="AZ1739" s="34"/>
      <c r="BA1739" s="35"/>
      <c r="BB1739" s="35"/>
      <c r="BC1739" s="35"/>
      <c r="BD1739" s="35"/>
    </row>
    <row r="1740" spans="52:57" x14ac:dyDescent="0.25">
      <c r="AZ1740" s="33"/>
    </row>
    <row r="1741" spans="52:57" x14ac:dyDescent="0.25">
      <c r="AZ1741" s="33"/>
      <c r="BA1741" s="25"/>
    </row>
    <row r="1742" spans="52:57" x14ac:dyDescent="0.25">
      <c r="AZ1742" s="33"/>
      <c r="BA1742" s="25"/>
    </row>
    <row r="1743" spans="52:57" x14ac:dyDescent="0.25">
      <c r="AZ1743" s="33"/>
      <c r="BA1743" s="25"/>
      <c r="BE1743" s="35"/>
    </row>
    <row r="1744" spans="52:57" x14ac:dyDescent="0.25">
      <c r="AZ1744" s="45"/>
      <c r="BA1744" s="25"/>
    </row>
    <row r="1745" spans="52:57" x14ac:dyDescent="0.25">
      <c r="BA1745" s="25"/>
    </row>
    <row r="1746" spans="52:57" x14ac:dyDescent="0.25">
      <c r="AZ1746" s="34"/>
      <c r="BA1746" s="25"/>
    </row>
    <row r="1747" spans="52:57" x14ac:dyDescent="0.25">
      <c r="AZ1747" s="33"/>
      <c r="BA1747" s="25"/>
    </row>
    <row r="1748" spans="52:57" x14ac:dyDescent="0.25">
      <c r="BA1748" s="143"/>
    </row>
    <row r="1750" spans="52:57" x14ac:dyDescent="0.25">
      <c r="AZ1750" s="34"/>
      <c r="BA1750" s="35"/>
      <c r="BB1750" s="35"/>
      <c r="BC1750" s="35"/>
      <c r="BD1750" s="35"/>
    </row>
    <row r="1751" spans="52:57" x14ac:dyDescent="0.25">
      <c r="AZ1751" s="33"/>
    </row>
    <row r="1752" spans="52:57" x14ac:dyDescent="0.25">
      <c r="AZ1752" s="33"/>
      <c r="BA1752" s="25"/>
    </row>
    <row r="1753" spans="52:57" x14ac:dyDescent="0.25">
      <c r="AZ1753" s="33"/>
      <c r="BA1753" s="25"/>
      <c r="BE1753" s="35"/>
    </row>
    <row r="1754" spans="52:57" x14ac:dyDescent="0.25">
      <c r="AZ1754" s="33"/>
      <c r="BA1754" s="25"/>
    </row>
    <row r="1755" spans="52:57" x14ac:dyDescent="0.25">
      <c r="AZ1755" s="45"/>
      <c r="BA1755" s="25"/>
    </row>
    <row r="1756" spans="52:57" x14ac:dyDescent="0.25">
      <c r="BA1756" s="25"/>
    </row>
    <row r="1757" spans="52:57" x14ac:dyDescent="0.25">
      <c r="AZ1757" s="34"/>
      <c r="BA1757" s="25"/>
    </row>
    <row r="1758" spans="52:57" x14ac:dyDescent="0.25">
      <c r="AZ1758" s="33"/>
      <c r="BA1758" s="25"/>
    </row>
    <row r="1759" spans="52:57" x14ac:dyDescent="0.25">
      <c r="BA1759" s="143"/>
    </row>
    <row r="1761" spans="52:57" x14ac:dyDescent="0.25">
      <c r="AZ1761" s="34"/>
      <c r="BA1761" s="35"/>
      <c r="BB1761" s="35"/>
      <c r="BC1761" s="35"/>
      <c r="BD1761" s="35"/>
    </row>
    <row r="1762" spans="52:57" x14ac:dyDescent="0.25">
      <c r="AZ1762" s="33"/>
    </row>
    <row r="1763" spans="52:57" x14ac:dyDescent="0.25">
      <c r="AZ1763" s="33"/>
      <c r="BA1763" s="25"/>
      <c r="BE1763" s="35"/>
    </row>
    <row r="1764" spans="52:57" x14ac:dyDescent="0.25">
      <c r="AZ1764" s="33"/>
      <c r="BA1764" s="25"/>
    </row>
    <row r="1765" spans="52:57" x14ac:dyDescent="0.25">
      <c r="AZ1765" s="33"/>
      <c r="BA1765" s="25"/>
    </row>
    <row r="1766" spans="52:57" x14ac:dyDescent="0.25">
      <c r="AZ1766" s="45"/>
      <c r="BA1766" s="25"/>
    </row>
    <row r="1767" spans="52:57" x14ac:dyDescent="0.25">
      <c r="BA1767" s="25"/>
    </row>
    <row r="1768" spans="52:57" x14ac:dyDescent="0.25">
      <c r="AZ1768" s="34"/>
      <c r="BA1768" s="25"/>
    </row>
    <row r="1769" spans="52:57" x14ac:dyDescent="0.25">
      <c r="AZ1769" s="33"/>
      <c r="BA1769" s="25"/>
    </row>
    <row r="1770" spans="52:57" x14ac:dyDescent="0.25">
      <c r="BA1770" s="143"/>
    </row>
    <row r="1772" spans="52:57" x14ac:dyDescent="0.25">
      <c r="AZ1772" s="34"/>
      <c r="BA1772" s="35"/>
      <c r="BB1772" s="35"/>
      <c r="BC1772" s="35"/>
      <c r="BD1772" s="35"/>
    </row>
    <row r="1773" spans="52:57" x14ac:dyDescent="0.25">
      <c r="AZ1773" s="33"/>
      <c r="BE1773" s="35"/>
    </row>
    <row r="1774" spans="52:57" x14ac:dyDescent="0.25">
      <c r="AZ1774" s="33"/>
      <c r="BA1774" s="25"/>
    </row>
    <row r="1775" spans="52:57" x14ac:dyDescent="0.25">
      <c r="AZ1775" s="33"/>
      <c r="BA1775" s="25"/>
    </row>
    <row r="1776" spans="52:57" x14ac:dyDescent="0.25">
      <c r="AZ1776" s="33"/>
      <c r="BA1776" s="25"/>
    </row>
    <row r="1777" spans="52:57" x14ac:dyDescent="0.25">
      <c r="AZ1777" s="45"/>
      <c r="BA1777" s="25"/>
    </row>
    <row r="1778" spans="52:57" x14ac:dyDescent="0.25">
      <c r="BA1778" s="25"/>
    </row>
    <row r="1779" spans="52:57" x14ac:dyDescent="0.25">
      <c r="AZ1779" s="34"/>
      <c r="BA1779" s="25"/>
    </row>
    <row r="1780" spans="52:57" x14ac:dyDescent="0.25">
      <c r="AZ1780" s="33"/>
      <c r="BA1780" s="25"/>
    </row>
    <row r="1781" spans="52:57" x14ac:dyDescent="0.25">
      <c r="BA1781" s="143"/>
    </row>
    <row r="1783" spans="52:57" x14ac:dyDescent="0.25">
      <c r="AZ1783" s="34"/>
      <c r="BA1783" s="35"/>
      <c r="BB1783" s="35"/>
      <c r="BC1783" s="35"/>
      <c r="BD1783" s="35"/>
      <c r="BE1783" s="35"/>
    </row>
    <row r="1784" spans="52:57" x14ac:dyDescent="0.25">
      <c r="AZ1784" s="33"/>
    </row>
    <row r="1785" spans="52:57" x14ac:dyDescent="0.25">
      <c r="AZ1785" s="33"/>
      <c r="BA1785" s="25"/>
    </row>
    <row r="1786" spans="52:57" x14ac:dyDescent="0.25">
      <c r="AZ1786" s="33"/>
      <c r="BA1786" s="25"/>
    </row>
    <row r="1787" spans="52:57" x14ac:dyDescent="0.25">
      <c r="AZ1787" s="33"/>
      <c r="BA1787" s="25"/>
    </row>
    <row r="1788" spans="52:57" x14ac:dyDescent="0.25">
      <c r="AZ1788" s="45"/>
      <c r="BA1788" s="25"/>
    </row>
    <row r="1789" spans="52:57" x14ac:dyDescent="0.25">
      <c r="BA1789" s="25"/>
    </row>
    <row r="1790" spans="52:57" x14ac:dyDescent="0.25">
      <c r="AZ1790" s="34"/>
      <c r="BA1790" s="25"/>
    </row>
    <row r="1791" spans="52:57" x14ac:dyDescent="0.25">
      <c r="AZ1791" s="33"/>
      <c r="BA1791" s="25"/>
    </row>
    <row r="1792" spans="52:57" x14ac:dyDescent="0.25">
      <c r="BA1792" s="143"/>
    </row>
    <row r="1793" spans="52:57" x14ac:dyDescent="0.25">
      <c r="BE1793" s="35"/>
    </row>
    <row r="1794" spans="52:57" x14ac:dyDescent="0.25">
      <c r="AZ1794" s="34"/>
      <c r="BA1794" s="35"/>
      <c r="BB1794" s="35"/>
      <c r="BC1794" s="35"/>
      <c r="BD1794" s="35"/>
    </row>
    <row r="1795" spans="52:57" x14ac:dyDescent="0.25">
      <c r="AZ1795" s="33"/>
    </row>
    <row r="1796" spans="52:57" x14ac:dyDescent="0.25">
      <c r="AZ1796" s="33"/>
      <c r="BA1796" s="25"/>
    </row>
    <row r="1797" spans="52:57" x14ac:dyDescent="0.25">
      <c r="AZ1797" s="33"/>
      <c r="BA1797" s="25"/>
    </row>
    <row r="1798" spans="52:57" x14ac:dyDescent="0.25">
      <c r="AZ1798" s="33"/>
      <c r="BA1798" s="25"/>
    </row>
    <row r="1799" spans="52:57" x14ac:dyDescent="0.25">
      <c r="AZ1799" s="45"/>
      <c r="BA1799" s="25"/>
    </row>
    <row r="1800" spans="52:57" x14ac:dyDescent="0.25">
      <c r="BA1800" s="25"/>
    </row>
    <row r="1801" spans="52:57" x14ac:dyDescent="0.25">
      <c r="AZ1801" s="34"/>
      <c r="BA1801" s="25"/>
    </row>
    <row r="1802" spans="52:57" x14ac:dyDescent="0.25">
      <c r="AZ1802" s="33"/>
      <c r="BA1802" s="25"/>
    </row>
    <row r="1803" spans="52:57" x14ac:dyDescent="0.25">
      <c r="BA1803" s="143"/>
      <c r="BE1803" s="35"/>
    </row>
    <row r="1805" spans="52:57" x14ac:dyDescent="0.25">
      <c r="AZ1805" s="34"/>
      <c r="BA1805" s="35"/>
      <c r="BB1805" s="35"/>
      <c r="BC1805" s="35"/>
      <c r="BD1805" s="35"/>
    </row>
    <row r="1806" spans="52:57" x14ac:dyDescent="0.25">
      <c r="AZ1806" s="33"/>
    </row>
    <row r="1807" spans="52:57" x14ac:dyDescent="0.25">
      <c r="AZ1807" s="33"/>
      <c r="BA1807" s="25"/>
    </row>
    <row r="1808" spans="52:57" x14ac:dyDescent="0.25">
      <c r="AZ1808" s="33"/>
      <c r="BA1808" s="25"/>
    </row>
    <row r="1809" spans="52:57" x14ac:dyDescent="0.25">
      <c r="AZ1809" s="33"/>
      <c r="BA1809" s="25"/>
    </row>
    <row r="1810" spans="52:57" x14ac:dyDescent="0.25">
      <c r="AZ1810" s="45"/>
      <c r="BA1810" s="25"/>
    </row>
    <row r="1811" spans="52:57" x14ac:dyDescent="0.25">
      <c r="BA1811" s="25"/>
    </row>
    <row r="1812" spans="52:57" x14ac:dyDescent="0.25">
      <c r="AZ1812" s="34"/>
      <c r="BA1812" s="25"/>
    </row>
    <row r="1813" spans="52:57" x14ac:dyDescent="0.25">
      <c r="AZ1813" s="33"/>
      <c r="BA1813" s="25"/>
      <c r="BE1813" s="35"/>
    </row>
    <row r="1814" spans="52:57" x14ac:dyDescent="0.25">
      <c r="BA1814" s="143"/>
    </row>
    <row r="1816" spans="52:57" x14ac:dyDescent="0.25">
      <c r="AZ1816" s="34"/>
      <c r="BA1816" s="35"/>
      <c r="BB1816" s="35"/>
      <c r="BC1816" s="35"/>
      <c r="BD1816" s="35"/>
    </row>
    <row r="1817" spans="52:57" x14ac:dyDescent="0.25">
      <c r="AZ1817" s="33"/>
    </row>
    <row r="1818" spans="52:57" x14ac:dyDescent="0.25">
      <c r="AZ1818" s="33"/>
      <c r="BA1818" s="25"/>
    </row>
    <row r="1819" spans="52:57" x14ac:dyDescent="0.25">
      <c r="AZ1819" s="33"/>
      <c r="BA1819" s="25"/>
    </row>
    <row r="1820" spans="52:57" x14ac:dyDescent="0.25">
      <c r="AZ1820" s="33"/>
      <c r="BA1820" s="25"/>
    </row>
    <row r="1821" spans="52:57" x14ac:dyDescent="0.25">
      <c r="AZ1821" s="45"/>
      <c r="BA1821" s="25"/>
    </row>
    <row r="1822" spans="52:57" x14ac:dyDescent="0.25">
      <c r="BA1822" s="25"/>
    </row>
    <row r="1823" spans="52:57" x14ac:dyDescent="0.25">
      <c r="AZ1823" s="34"/>
      <c r="BA1823" s="25"/>
      <c r="BE1823" s="35"/>
    </row>
    <row r="1824" spans="52:57" x14ac:dyDescent="0.25">
      <c r="AZ1824" s="33"/>
      <c r="BA1824" s="25"/>
    </row>
    <row r="1825" spans="52:57" x14ac:dyDescent="0.25">
      <c r="BA1825" s="143"/>
    </row>
    <row r="1827" spans="52:57" x14ac:dyDescent="0.25">
      <c r="AZ1827" s="34"/>
      <c r="BA1827" s="35"/>
      <c r="BB1827" s="35"/>
      <c r="BC1827" s="35"/>
      <c r="BD1827" s="35"/>
    </row>
    <row r="1828" spans="52:57" x14ac:dyDescent="0.25">
      <c r="AZ1828" s="33"/>
    </row>
    <row r="1829" spans="52:57" x14ac:dyDescent="0.25">
      <c r="AZ1829" s="33"/>
      <c r="BA1829" s="25"/>
    </row>
    <row r="1830" spans="52:57" x14ac:dyDescent="0.25">
      <c r="AZ1830" s="33"/>
      <c r="BA1830" s="25"/>
    </row>
    <row r="1831" spans="52:57" x14ac:dyDescent="0.25">
      <c r="AZ1831" s="33"/>
      <c r="BA1831" s="25"/>
    </row>
    <row r="1832" spans="52:57" x14ac:dyDescent="0.25">
      <c r="AZ1832" s="45"/>
      <c r="BA1832" s="25"/>
    </row>
    <row r="1833" spans="52:57" x14ac:dyDescent="0.25">
      <c r="BA1833" s="25"/>
      <c r="BE1833" s="35"/>
    </row>
    <row r="1834" spans="52:57" x14ac:dyDescent="0.25">
      <c r="AZ1834" s="34"/>
      <c r="BA1834" s="25"/>
    </row>
    <row r="1835" spans="52:57" x14ac:dyDescent="0.25">
      <c r="AZ1835" s="33"/>
      <c r="BA1835" s="25"/>
    </row>
    <row r="1836" spans="52:57" x14ac:dyDescent="0.25">
      <c r="BA1836" s="143"/>
    </row>
    <row r="1838" spans="52:57" x14ac:dyDescent="0.25">
      <c r="AZ1838" s="34"/>
      <c r="BA1838" s="35"/>
      <c r="BB1838" s="35"/>
      <c r="BC1838" s="35"/>
      <c r="BD1838" s="35"/>
    </row>
    <row r="1839" spans="52:57" x14ac:dyDescent="0.25">
      <c r="AZ1839" s="33"/>
    </row>
    <row r="1840" spans="52:57" x14ac:dyDescent="0.25">
      <c r="AZ1840" s="33"/>
      <c r="BA1840" s="25"/>
    </row>
    <row r="1841" spans="52:57" x14ac:dyDescent="0.25">
      <c r="AZ1841" s="33"/>
      <c r="BA1841" s="25"/>
    </row>
    <row r="1842" spans="52:57" x14ac:dyDescent="0.25">
      <c r="AZ1842" s="33"/>
      <c r="BA1842" s="25"/>
    </row>
    <row r="1843" spans="52:57" x14ac:dyDescent="0.25">
      <c r="AZ1843" s="45"/>
      <c r="BA1843" s="25"/>
      <c r="BE1843" s="35"/>
    </row>
    <row r="1844" spans="52:57" x14ac:dyDescent="0.25">
      <c r="BA1844" s="25"/>
    </row>
    <row r="1845" spans="52:57" x14ac:dyDescent="0.25">
      <c r="AZ1845" s="34"/>
      <c r="BA1845" s="25"/>
    </row>
    <row r="1846" spans="52:57" x14ac:dyDescent="0.25">
      <c r="AZ1846" s="33"/>
      <c r="BA1846" s="25"/>
    </row>
    <row r="1847" spans="52:57" x14ac:dyDescent="0.25">
      <c r="BA1847" s="143"/>
    </row>
    <row r="1849" spans="52:57" x14ac:dyDescent="0.25">
      <c r="AZ1849" s="34"/>
      <c r="BA1849" s="35"/>
      <c r="BB1849" s="35"/>
      <c r="BC1849" s="35"/>
      <c r="BD1849" s="35"/>
    </row>
    <row r="1850" spans="52:57" x14ac:dyDescent="0.25">
      <c r="AZ1850" s="33"/>
    </row>
    <row r="1851" spans="52:57" x14ac:dyDescent="0.25">
      <c r="AZ1851" s="33"/>
      <c r="BA1851" s="25"/>
    </row>
    <row r="1852" spans="52:57" x14ac:dyDescent="0.25">
      <c r="AZ1852" s="33"/>
      <c r="BA1852" s="25"/>
    </row>
    <row r="1853" spans="52:57" x14ac:dyDescent="0.25">
      <c r="AZ1853" s="33"/>
      <c r="BA1853" s="25"/>
      <c r="BE1853" s="35"/>
    </row>
    <row r="1854" spans="52:57" x14ac:dyDescent="0.25">
      <c r="AZ1854" s="45"/>
      <c r="BA1854" s="25"/>
    </row>
    <row r="1855" spans="52:57" x14ac:dyDescent="0.25">
      <c r="BA1855" s="25"/>
    </row>
    <row r="1856" spans="52:57" x14ac:dyDescent="0.25">
      <c r="AZ1856" s="34"/>
      <c r="BA1856" s="25"/>
    </row>
    <row r="1857" spans="52:57" x14ac:dyDescent="0.25">
      <c r="AZ1857" s="33"/>
      <c r="BA1857" s="25"/>
    </row>
    <row r="1858" spans="52:57" x14ac:dyDescent="0.25">
      <c r="BA1858" s="143"/>
    </row>
    <row r="1860" spans="52:57" x14ac:dyDescent="0.25">
      <c r="AZ1860" s="34"/>
      <c r="BA1860" s="35"/>
      <c r="BB1860" s="35"/>
      <c r="BC1860" s="35"/>
      <c r="BD1860" s="35"/>
    </row>
    <row r="1861" spans="52:57" x14ac:dyDescent="0.25">
      <c r="AZ1861" s="33"/>
    </row>
    <row r="1862" spans="52:57" x14ac:dyDescent="0.25">
      <c r="AZ1862" s="33"/>
      <c r="BA1862" s="25"/>
    </row>
    <row r="1863" spans="52:57" x14ac:dyDescent="0.25">
      <c r="AZ1863" s="33"/>
      <c r="BA1863" s="25"/>
      <c r="BE1863" s="35"/>
    </row>
    <row r="1864" spans="52:57" x14ac:dyDescent="0.25">
      <c r="AZ1864" s="33"/>
      <c r="BA1864" s="25"/>
    </row>
    <row r="1865" spans="52:57" x14ac:dyDescent="0.25">
      <c r="AZ1865" s="45"/>
      <c r="BA1865" s="25"/>
    </row>
    <row r="1866" spans="52:57" x14ac:dyDescent="0.25">
      <c r="BA1866" s="25"/>
    </row>
    <row r="1867" spans="52:57" x14ac:dyDescent="0.25">
      <c r="AZ1867" s="34"/>
      <c r="BA1867" s="25"/>
    </row>
    <row r="1868" spans="52:57" x14ac:dyDescent="0.25">
      <c r="AZ1868" s="33"/>
      <c r="BA1868" s="25"/>
    </row>
    <row r="1869" spans="52:57" x14ac:dyDescent="0.25">
      <c r="BA1869" s="143"/>
    </row>
    <row r="1871" spans="52:57" x14ac:dyDescent="0.25">
      <c r="AZ1871" s="34"/>
      <c r="BA1871" s="35"/>
      <c r="BB1871" s="35"/>
      <c r="BC1871" s="35"/>
      <c r="BD1871" s="35"/>
    </row>
    <row r="1872" spans="52:57" x14ac:dyDescent="0.25">
      <c r="AZ1872" s="33"/>
    </row>
    <row r="1873" spans="52:57" x14ac:dyDescent="0.25">
      <c r="AZ1873" s="33"/>
      <c r="BA1873" s="25"/>
      <c r="BE1873" s="35"/>
    </row>
    <row r="1874" spans="52:57" x14ac:dyDescent="0.25">
      <c r="AZ1874" s="33"/>
      <c r="BA1874" s="25"/>
    </row>
    <row r="1875" spans="52:57" x14ac:dyDescent="0.25">
      <c r="AZ1875" s="33"/>
      <c r="BA1875" s="25"/>
    </row>
    <row r="1876" spans="52:57" x14ac:dyDescent="0.25">
      <c r="AZ1876" s="45"/>
      <c r="BA1876" s="25"/>
    </row>
    <row r="1877" spans="52:57" x14ac:dyDescent="0.25">
      <c r="BA1877" s="25"/>
    </row>
    <row r="1878" spans="52:57" x14ac:dyDescent="0.25">
      <c r="AZ1878" s="34"/>
      <c r="BA1878" s="25"/>
    </row>
    <row r="1879" spans="52:57" x14ac:dyDescent="0.25">
      <c r="AZ1879" s="33"/>
      <c r="BA1879" s="25"/>
    </row>
    <row r="1880" spans="52:57" x14ac:dyDescent="0.25">
      <c r="BA1880" s="143"/>
    </row>
    <row r="1882" spans="52:57" x14ac:dyDescent="0.25">
      <c r="AZ1882" s="34"/>
      <c r="BA1882" s="35"/>
      <c r="BB1882" s="35"/>
      <c r="BC1882" s="35"/>
      <c r="BD1882" s="35"/>
    </row>
    <row r="1883" spans="52:57" x14ac:dyDescent="0.25">
      <c r="AZ1883" s="33"/>
      <c r="BE1883" s="35"/>
    </row>
    <row r="1884" spans="52:57" x14ac:dyDescent="0.25">
      <c r="AZ1884" s="33"/>
      <c r="BA1884" s="25"/>
    </row>
    <row r="1885" spans="52:57" x14ac:dyDescent="0.25">
      <c r="AZ1885" s="33"/>
      <c r="BA1885" s="25"/>
    </row>
    <row r="1886" spans="52:57" x14ac:dyDescent="0.25">
      <c r="AZ1886" s="33"/>
      <c r="BA1886" s="25"/>
    </row>
    <row r="1887" spans="52:57" x14ac:dyDescent="0.25">
      <c r="AZ1887" s="45"/>
      <c r="BA1887" s="25"/>
    </row>
    <row r="1888" spans="52:57" x14ac:dyDescent="0.25">
      <c r="BA1888" s="25"/>
    </row>
    <row r="1889" spans="52:57" x14ac:dyDescent="0.25">
      <c r="AZ1889" s="34"/>
      <c r="BA1889" s="25"/>
    </row>
    <row r="1890" spans="52:57" x14ac:dyDescent="0.25">
      <c r="AZ1890" s="33"/>
      <c r="BA1890" s="25"/>
    </row>
    <row r="1891" spans="52:57" x14ac:dyDescent="0.25">
      <c r="BA1891" s="143"/>
    </row>
    <row r="1893" spans="52:57" x14ac:dyDescent="0.25">
      <c r="AZ1893" s="34"/>
      <c r="BA1893" s="35"/>
      <c r="BB1893" s="35"/>
      <c r="BC1893" s="35"/>
      <c r="BD1893" s="35"/>
      <c r="BE1893" s="35"/>
    </row>
    <row r="1894" spans="52:57" x14ac:dyDescent="0.25">
      <c r="AZ1894" s="33"/>
    </row>
    <row r="1895" spans="52:57" x14ac:dyDescent="0.25">
      <c r="AZ1895" s="33"/>
      <c r="BA1895" s="25"/>
    </row>
    <row r="1896" spans="52:57" x14ac:dyDescent="0.25">
      <c r="AZ1896" s="33"/>
      <c r="BA1896" s="25"/>
    </row>
    <row r="1897" spans="52:57" x14ac:dyDescent="0.25">
      <c r="AZ1897" s="33"/>
      <c r="BA1897" s="25"/>
    </row>
    <row r="1898" spans="52:57" x14ac:dyDescent="0.25">
      <c r="AZ1898" s="45"/>
      <c r="BA1898" s="25"/>
    </row>
    <row r="1899" spans="52:57" x14ac:dyDescent="0.25">
      <c r="BA1899" s="25"/>
    </row>
    <row r="1900" spans="52:57" x14ac:dyDescent="0.25">
      <c r="AZ1900" s="34"/>
      <c r="BA1900" s="25"/>
    </row>
    <row r="1901" spans="52:57" x14ac:dyDescent="0.25">
      <c r="AZ1901" s="33"/>
      <c r="BA1901" s="25"/>
    </row>
    <row r="1902" spans="52:57" x14ac:dyDescent="0.25">
      <c r="BA1902" s="143"/>
    </row>
    <row r="1903" spans="52:57" x14ac:dyDescent="0.25">
      <c r="BE1903" s="35"/>
    </row>
    <row r="1904" spans="52:57" x14ac:dyDescent="0.25">
      <c r="AZ1904" s="34"/>
      <c r="BA1904" s="35"/>
      <c r="BB1904" s="35"/>
      <c r="BC1904" s="35"/>
      <c r="BD1904" s="35"/>
    </row>
    <row r="1905" spans="52:57" x14ac:dyDescent="0.25">
      <c r="AZ1905" s="33"/>
    </row>
    <row r="1906" spans="52:57" x14ac:dyDescent="0.25">
      <c r="AZ1906" s="33"/>
      <c r="BA1906" s="25"/>
    </row>
    <row r="1907" spans="52:57" x14ac:dyDescent="0.25">
      <c r="AZ1907" s="33"/>
      <c r="BA1907" s="25"/>
    </row>
    <row r="1908" spans="52:57" x14ac:dyDescent="0.25">
      <c r="AZ1908" s="33"/>
      <c r="BA1908" s="25"/>
    </row>
    <row r="1909" spans="52:57" x14ac:dyDescent="0.25">
      <c r="AZ1909" s="45"/>
      <c r="BA1909" s="25"/>
    </row>
    <row r="1910" spans="52:57" x14ac:dyDescent="0.25">
      <c r="BA1910" s="25"/>
    </row>
    <row r="1911" spans="52:57" x14ac:dyDescent="0.25">
      <c r="AZ1911" s="34"/>
      <c r="BA1911" s="25"/>
    </row>
    <row r="1912" spans="52:57" x14ac:dyDescent="0.25">
      <c r="AZ1912" s="33"/>
      <c r="BA1912" s="25"/>
    </row>
    <row r="1913" spans="52:57" x14ac:dyDescent="0.25">
      <c r="BA1913" s="143"/>
      <c r="BE1913" s="35"/>
    </row>
    <row r="1915" spans="52:57" x14ac:dyDescent="0.25">
      <c r="AZ1915" s="34"/>
      <c r="BA1915" s="35"/>
      <c r="BB1915" s="35"/>
      <c r="BC1915" s="35"/>
      <c r="BD1915" s="35"/>
    </row>
    <row r="1916" spans="52:57" x14ac:dyDescent="0.25">
      <c r="AZ1916" s="33"/>
    </row>
    <row r="1917" spans="52:57" x14ac:dyDescent="0.25">
      <c r="AZ1917" s="33"/>
      <c r="BA1917" s="25"/>
    </row>
    <row r="1918" spans="52:57" x14ac:dyDescent="0.25">
      <c r="AZ1918" s="33"/>
      <c r="BA1918" s="25"/>
    </row>
    <row r="1919" spans="52:57" x14ac:dyDescent="0.25">
      <c r="AZ1919" s="33"/>
      <c r="BA1919" s="25"/>
    </row>
    <row r="1920" spans="52:57" x14ac:dyDescent="0.25">
      <c r="AZ1920" s="45"/>
      <c r="BA1920" s="25"/>
    </row>
    <row r="1921" spans="52:57" x14ac:dyDescent="0.25">
      <c r="BA1921" s="25"/>
    </row>
    <row r="1922" spans="52:57" x14ac:dyDescent="0.25">
      <c r="AZ1922" s="34"/>
      <c r="BA1922" s="25"/>
    </row>
    <row r="1923" spans="52:57" x14ac:dyDescent="0.25">
      <c r="AZ1923" s="33"/>
      <c r="BA1923" s="25"/>
      <c r="BE1923" s="35"/>
    </row>
    <row r="1924" spans="52:57" x14ac:dyDescent="0.25">
      <c r="BA1924" s="143"/>
    </row>
    <row r="1926" spans="52:57" x14ac:dyDescent="0.25">
      <c r="AZ1926" s="34"/>
      <c r="BA1926" s="35"/>
      <c r="BB1926" s="35"/>
      <c r="BC1926" s="35"/>
      <c r="BD1926" s="35"/>
    </row>
    <row r="1927" spans="52:57" x14ac:dyDescent="0.25">
      <c r="AZ1927" s="33"/>
    </row>
    <row r="1928" spans="52:57" x14ac:dyDescent="0.25">
      <c r="AZ1928" s="33"/>
      <c r="BA1928" s="25"/>
    </row>
    <row r="1929" spans="52:57" x14ac:dyDescent="0.25">
      <c r="AZ1929" s="33"/>
      <c r="BA1929" s="25"/>
    </row>
    <row r="1930" spans="52:57" x14ac:dyDescent="0.25">
      <c r="AZ1930" s="33"/>
      <c r="BA1930" s="25"/>
    </row>
    <row r="1931" spans="52:57" x14ac:dyDescent="0.25">
      <c r="AZ1931" s="45"/>
      <c r="BA1931" s="25"/>
    </row>
    <row r="1932" spans="52:57" x14ac:dyDescent="0.25">
      <c r="BA1932" s="25"/>
    </row>
    <row r="1933" spans="52:57" x14ac:dyDescent="0.25">
      <c r="AZ1933" s="34"/>
      <c r="BA1933" s="25"/>
      <c r="BE1933" s="35"/>
    </row>
    <row r="1934" spans="52:57" x14ac:dyDescent="0.25">
      <c r="AZ1934" s="33"/>
      <c r="BA1934" s="25"/>
    </row>
    <row r="1935" spans="52:57" x14ac:dyDescent="0.25">
      <c r="BA1935" s="143"/>
    </row>
    <row r="1937" spans="52:57" x14ac:dyDescent="0.25">
      <c r="AZ1937" s="34"/>
      <c r="BA1937" s="35"/>
      <c r="BB1937" s="35"/>
      <c r="BC1937" s="35"/>
      <c r="BD1937" s="35"/>
    </row>
    <row r="1938" spans="52:57" x14ac:dyDescent="0.25">
      <c r="AZ1938" s="33"/>
    </row>
    <row r="1939" spans="52:57" x14ac:dyDescent="0.25">
      <c r="AZ1939" s="33"/>
      <c r="BA1939" s="25"/>
    </row>
    <row r="1940" spans="52:57" x14ac:dyDescent="0.25">
      <c r="AZ1940" s="33"/>
      <c r="BA1940" s="25"/>
    </row>
    <row r="1941" spans="52:57" x14ac:dyDescent="0.25">
      <c r="AZ1941" s="33"/>
      <c r="BA1941" s="25"/>
    </row>
    <row r="1942" spans="52:57" x14ac:dyDescent="0.25">
      <c r="AZ1942" s="45"/>
      <c r="BA1942" s="25"/>
    </row>
    <row r="1943" spans="52:57" x14ac:dyDescent="0.25">
      <c r="BA1943" s="25"/>
      <c r="BE1943" s="35"/>
    </row>
    <row r="1944" spans="52:57" x14ac:dyDescent="0.25">
      <c r="AZ1944" s="34"/>
      <c r="BA1944" s="25"/>
    </row>
    <row r="1945" spans="52:57" x14ac:dyDescent="0.25">
      <c r="AZ1945" s="33"/>
      <c r="BA1945" s="25"/>
    </row>
    <row r="1946" spans="52:57" x14ac:dyDescent="0.25">
      <c r="BA1946" s="143"/>
    </row>
    <row r="1948" spans="52:57" x14ac:dyDescent="0.25">
      <c r="AZ1948" s="34"/>
      <c r="BA1948" s="35"/>
      <c r="BB1948" s="35"/>
      <c r="BC1948" s="35"/>
      <c r="BD1948" s="35"/>
    </row>
    <row r="1949" spans="52:57" x14ac:dyDescent="0.25">
      <c r="AZ1949" s="33"/>
    </row>
    <row r="1950" spans="52:57" x14ac:dyDescent="0.25">
      <c r="AZ1950" s="33"/>
      <c r="BA1950" s="25"/>
    </row>
    <row r="1951" spans="52:57" x14ac:dyDescent="0.25">
      <c r="AZ1951" s="33"/>
      <c r="BA1951" s="25"/>
    </row>
    <row r="1952" spans="52:57" x14ac:dyDescent="0.25">
      <c r="AZ1952" s="33"/>
      <c r="BA1952" s="25"/>
    </row>
    <row r="1953" spans="52:57" x14ac:dyDescent="0.25">
      <c r="AZ1953" s="45"/>
      <c r="BA1953" s="25"/>
      <c r="BE1953" s="35"/>
    </row>
    <row r="1954" spans="52:57" x14ac:dyDescent="0.25">
      <c r="BA1954" s="25"/>
    </row>
    <row r="1955" spans="52:57" x14ac:dyDescent="0.25">
      <c r="AZ1955" s="34"/>
      <c r="BA1955" s="25"/>
    </row>
    <row r="1956" spans="52:57" x14ac:dyDescent="0.25">
      <c r="AZ1956" s="33"/>
      <c r="BA1956" s="25"/>
    </row>
    <row r="1957" spans="52:57" x14ac:dyDescent="0.25">
      <c r="BA1957" s="143"/>
    </row>
    <row r="1959" spans="52:57" x14ac:dyDescent="0.25">
      <c r="AZ1959" s="34"/>
      <c r="BA1959" s="35"/>
      <c r="BB1959" s="35"/>
      <c r="BC1959" s="35"/>
      <c r="BD1959" s="35"/>
    </row>
    <row r="1960" spans="52:57" x14ac:dyDescent="0.25">
      <c r="AZ1960" s="33"/>
    </row>
    <row r="1961" spans="52:57" x14ac:dyDescent="0.25">
      <c r="AZ1961" s="33"/>
      <c r="BA1961" s="25"/>
    </row>
    <row r="1962" spans="52:57" x14ac:dyDescent="0.25">
      <c r="AZ1962" s="33"/>
      <c r="BA1962" s="25"/>
    </row>
    <row r="1963" spans="52:57" x14ac:dyDescent="0.25">
      <c r="AZ1963" s="33"/>
      <c r="BA1963" s="25"/>
      <c r="BE1963" s="35"/>
    </row>
    <row r="1964" spans="52:57" x14ac:dyDescent="0.25">
      <c r="AZ1964" s="45"/>
      <c r="BA1964" s="25"/>
    </row>
    <row r="1965" spans="52:57" x14ac:dyDescent="0.25">
      <c r="BA1965" s="25"/>
    </row>
    <row r="1966" spans="52:57" x14ac:dyDescent="0.25">
      <c r="AZ1966" s="34"/>
      <c r="BA1966" s="25"/>
    </row>
    <row r="1967" spans="52:57" x14ac:dyDescent="0.25">
      <c r="AZ1967" s="33"/>
      <c r="BA1967" s="25"/>
    </row>
    <row r="1968" spans="52:57" x14ac:dyDescent="0.25">
      <c r="BA1968" s="143"/>
    </row>
    <row r="1970" spans="52:57" x14ac:dyDescent="0.25">
      <c r="AZ1970" s="34"/>
      <c r="BA1970" s="35"/>
      <c r="BB1970" s="35"/>
      <c r="BC1970" s="35"/>
      <c r="BD1970" s="35"/>
    </row>
    <row r="1971" spans="52:57" x14ac:dyDescent="0.25">
      <c r="AZ1971" s="33"/>
    </row>
    <row r="1972" spans="52:57" x14ac:dyDescent="0.25">
      <c r="AZ1972" s="33"/>
      <c r="BA1972" s="25"/>
    </row>
    <row r="1973" spans="52:57" x14ac:dyDescent="0.25">
      <c r="AZ1973" s="33"/>
      <c r="BA1973" s="25"/>
      <c r="BE1973" s="35"/>
    </row>
    <row r="1974" spans="52:57" x14ac:dyDescent="0.25">
      <c r="AZ1974" s="33"/>
      <c r="BA1974" s="25"/>
    </row>
    <row r="1975" spans="52:57" x14ac:dyDescent="0.25">
      <c r="AZ1975" s="45"/>
      <c r="BA1975" s="25"/>
    </row>
    <row r="1976" spans="52:57" x14ac:dyDescent="0.25">
      <c r="BA1976" s="25"/>
    </row>
    <row r="1977" spans="52:57" x14ac:dyDescent="0.25">
      <c r="AZ1977" s="34"/>
      <c r="BA1977" s="25"/>
    </row>
    <row r="1978" spans="52:57" x14ac:dyDescent="0.25">
      <c r="AZ1978" s="33"/>
      <c r="BA1978" s="25"/>
    </row>
    <row r="1979" spans="52:57" x14ac:dyDescent="0.25">
      <c r="BA1979" s="143"/>
    </row>
    <row r="1981" spans="52:57" x14ac:dyDescent="0.25">
      <c r="AZ1981" s="34"/>
      <c r="BA1981" s="35"/>
      <c r="BB1981" s="35"/>
      <c r="BC1981" s="35"/>
      <c r="BD1981" s="35"/>
    </row>
    <row r="1982" spans="52:57" x14ac:dyDescent="0.25">
      <c r="AZ1982" s="33"/>
    </row>
    <row r="1983" spans="52:57" x14ac:dyDescent="0.25">
      <c r="AZ1983" s="33"/>
      <c r="BA1983" s="25"/>
      <c r="BE1983" s="35"/>
    </row>
    <row r="1984" spans="52:57" x14ac:dyDescent="0.25">
      <c r="AZ1984" s="33"/>
      <c r="BA1984" s="25"/>
    </row>
    <row r="1985" spans="52:57" x14ac:dyDescent="0.25">
      <c r="AZ1985" s="33"/>
      <c r="BA1985" s="25"/>
    </row>
    <row r="1986" spans="52:57" x14ac:dyDescent="0.25">
      <c r="AZ1986" s="45"/>
      <c r="BA1986" s="25"/>
    </row>
    <row r="1987" spans="52:57" x14ac:dyDescent="0.25">
      <c r="BA1987" s="25"/>
    </row>
    <row r="1988" spans="52:57" x14ac:dyDescent="0.25">
      <c r="AZ1988" s="34"/>
      <c r="BA1988" s="25"/>
    </row>
    <row r="1989" spans="52:57" x14ac:dyDescent="0.25">
      <c r="AZ1989" s="33"/>
      <c r="BA1989" s="25"/>
    </row>
    <row r="1991" spans="52:57" x14ac:dyDescent="0.25">
      <c r="AZ1991" s="34"/>
      <c r="BA1991" s="35"/>
      <c r="BB1991" s="35"/>
      <c r="BC1991" s="35"/>
      <c r="BD1991" s="35"/>
    </row>
    <row r="1992" spans="52:57" x14ac:dyDescent="0.25">
      <c r="AZ1992" s="33"/>
    </row>
    <row r="1993" spans="52:57" x14ac:dyDescent="0.25">
      <c r="AZ1993" s="33"/>
      <c r="BA1993" s="25"/>
      <c r="BE1993" s="35"/>
    </row>
    <row r="1994" spans="52:57" x14ac:dyDescent="0.25">
      <c r="AZ1994" s="33"/>
      <c r="BA1994" s="25"/>
    </row>
    <row r="1995" spans="52:57" x14ac:dyDescent="0.25">
      <c r="AZ1995" s="33"/>
      <c r="BA1995" s="25"/>
    </row>
    <row r="1996" spans="52:57" x14ac:dyDescent="0.25">
      <c r="AZ1996" s="45"/>
      <c r="BA1996" s="25"/>
    </row>
    <row r="1997" spans="52:57" x14ac:dyDescent="0.25">
      <c r="BA1997" s="25"/>
    </row>
    <row r="1998" spans="52:57" x14ac:dyDescent="0.25">
      <c r="AZ1998" s="34"/>
      <c r="BA1998" s="25"/>
    </row>
    <row r="1999" spans="52:57" x14ac:dyDescent="0.25">
      <c r="AZ1999" s="33"/>
      <c r="BA1999" s="25"/>
    </row>
    <row r="2001" spans="52:57" x14ac:dyDescent="0.25">
      <c r="AZ2001" s="34"/>
      <c r="BA2001" s="35"/>
      <c r="BB2001" s="35"/>
      <c r="BC2001" s="35"/>
      <c r="BD2001" s="35"/>
    </row>
    <row r="2002" spans="52:57" x14ac:dyDescent="0.25">
      <c r="AZ2002" s="33"/>
    </row>
    <row r="2003" spans="52:57" x14ac:dyDescent="0.25">
      <c r="AZ2003" s="33"/>
      <c r="BA2003" s="25"/>
      <c r="BE2003" s="35"/>
    </row>
    <row r="2004" spans="52:57" x14ac:dyDescent="0.25">
      <c r="AZ2004" s="33"/>
      <c r="BA2004" s="25"/>
    </row>
    <row r="2005" spans="52:57" x14ac:dyDescent="0.25">
      <c r="AZ2005" s="33"/>
      <c r="BA2005" s="25"/>
    </row>
    <row r="2006" spans="52:57" x14ac:dyDescent="0.25">
      <c r="AZ2006" s="45"/>
      <c r="BA2006" s="25"/>
    </row>
    <row r="2007" spans="52:57" x14ac:dyDescent="0.25">
      <c r="BA2007" s="25"/>
    </row>
    <row r="2008" spans="52:57" x14ac:dyDescent="0.25">
      <c r="AZ2008" s="34"/>
      <c r="BA2008" s="25"/>
    </row>
    <row r="2009" spans="52:57" x14ac:dyDescent="0.25">
      <c r="AZ2009" s="33"/>
      <c r="BA2009" s="25"/>
    </row>
    <row r="2011" spans="52:57" x14ac:dyDescent="0.25">
      <c r="AZ2011" s="34"/>
      <c r="BA2011" s="35"/>
      <c r="BB2011" s="35"/>
      <c r="BC2011" s="35"/>
      <c r="BD2011" s="35"/>
    </row>
    <row r="2012" spans="52:57" x14ac:dyDescent="0.25">
      <c r="AZ2012" s="33"/>
    </row>
    <row r="2013" spans="52:57" x14ac:dyDescent="0.25">
      <c r="AZ2013" s="33"/>
      <c r="BA2013" s="25"/>
      <c r="BE2013" s="35"/>
    </row>
    <row r="2014" spans="52:57" x14ac:dyDescent="0.25">
      <c r="AZ2014" s="33"/>
      <c r="BA2014" s="25"/>
    </row>
    <row r="2015" spans="52:57" x14ac:dyDescent="0.25">
      <c r="AZ2015" s="33"/>
      <c r="BA2015" s="25"/>
    </row>
    <row r="2016" spans="52:57" x14ac:dyDescent="0.25">
      <c r="AZ2016" s="45"/>
      <c r="BA2016" s="25"/>
    </row>
    <row r="2017" spans="52:57" x14ac:dyDescent="0.25">
      <c r="BA2017" s="25"/>
    </row>
    <row r="2018" spans="52:57" x14ac:dyDescent="0.25">
      <c r="AZ2018" s="34"/>
      <c r="BA2018" s="25"/>
    </row>
    <row r="2019" spans="52:57" x14ac:dyDescent="0.25">
      <c r="AZ2019" s="33"/>
      <c r="BA2019" s="25"/>
    </row>
    <row r="2021" spans="52:57" x14ac:dyDescent="0.25">
      <c r="AZ2021" s="34"/>
      <c r="BA2021" s="35"/>
      <c r="BB2021" s="35"/>
      <c r="BC2021" s="35"/>
      <c r="BD2021" s="35"/>
    </row>
    <row r="2022" spans="52:57" x14ac:dyDescent="0.25">
      <c r="AZ2022" s="33"/>
    </row>
    <row r="2023" spans="52:57" x14ac:dyDescent="0.25">
      <c r="AZ2023" s="33"/>
      <c r="BA2023" s="25"/>
      <c r="BE2023" s="35"/>
    </row>
    <row r="2024" spans="52:57" x14ac:dyDescent="0.25">
      <c r="AZ2024" s="33"/>
      <c r="BA2024" s="25"/>
    </row>
    <row r="2025" spans="52:57" x14ac:dyDescent="0.25">
      <c r="AZ2025" s="33"/>
      <c r="BA2025" s="25"/>
    </row>
    <row r="2026" spans="52:57" x14ac:dyDescent="0.25">
      <c r="AZ2026" s="45"/>
      <c r="BA2026" s="25"/>
    </row>
    <row r="2027" spans="52:57" x14ac:dyDescent="0.25">
      <c r="BA2027" s="25"/>
    </row>
    <row r="2028" spans="52:57" x14ac:dyDescent="0.25">
      <c r="AZ2028" s="34"/>
      <c r="BA2028" s="25"/>
    </row>
    <row r="2029" spans="52:57" x14ac:dyDescent="0.25">
      <c r="AZ2029" s="33"/>
      <c r="BA2029" s="25"/>
    </row>
    <row r="2031" spans="52:57" x14ac:dyDescent="0.25">
      <c r="AZ2031" s="34"/>
      <c r="BA2031" s="35"/>
      <c r="BB2031" s="35"/>
      <c r="BC2031" s="35"/>
      <c r="BD2031" s="35"/>
    </row>
    <row r="2032" spans="52:57" x14ac:dyDescent="0.25">
      <c r="AZ2032" s="33"/>
    </row>
    <row r="2033" spans="52:57" x14ac:dyDescent="0.25">
      <c r="AZ2033" s="33"/>
      <c r="BA2033" s="25"/>
      <c r="BE2033" s="35"/>
    </row>
    <row r="2034" spans="52:57" x14ac:dyDescent="0.25">
      <c r="AZ2034" s="33"/>
      <c r="BA2034" s="25"/>
    </row>
    <row r="2035" spans="52:57" x14ac:dyDescent="0.25">
      <c r="AZ2035" s="33"/>
      <c r="BA2035" s="25"/>
    </row>
    <row r="2036" spans="52:57" x14ac:dyDescent="0.25">
      <c r="AZ2036" s="45"/>
      <c r="BA2036" s="25"/>
    </row>
    <row r="2037" spans="52:57" x14ac:dyDescent="0.25">
      <c r="BA2037" s="25"/>
    </row>
    <row r="2038" spans="52:57" x14ac:dyDescent="0.25">
      <c r="AZ2038" s="34"/>
      <c r="BA2038" s="25"/>
    </row>
    <row r="2039" spans="52:57" x14ac:dyDescent="0.25">
      <c r="AZ2039" s="33"/>
      <c r="BA2039" s="25"/>
    </row>
    <row r="2041" spans="52:57" x14ac:dyDescent="0.25">
      <c r="AZ2041" s="34"/>
      <c r="BA2041" s="35"/>
      <c r="BB2041" s="35"/>
      <c r="BC2041" s="35"/>
      <c r="BD2041" s="35"/>
    </row>
    <row r="2042" spans="52:57" x14ac:dyDescent="0.25">
      <c r="AZ2042" s="33"/>
    </row>
    <row r="2043" spans="52:57" x14ac:dyDescent="0.25">
      <c r="AZ2043" s="33"/>
      <c r="BA2043" s="25"/>
      <c r="BE2043" s="35"/>
    </row>
    <row r="2044" spans="52:57" x14ac:dyDescent="0.25">
      <c r="AZ2044" s="33"/>
      <c r="BA2044" s="25"/>
    </row>
    <row r="2045" spans="52:57" x14ac:dyDescent="0.25">
      <c r="AZ2045" s="33"/>
      <c r="BA2045" s="25"/>
    </row>
    <row r="2046" spans="52:57" x14ac:dyDescent="0.25">
      <c r="AZ2046" s="45"/>
      <c r="BA2046" s="25"/>
    </row>
    <row r="2047" spans="52:57" x14ac:dyDescent="0.25">
      <c r="BA2047" s="25"/>
    </row>
    <row r="2048" spans="52:57" x14ac:dyDescent="0.25">
      <c r="AZ2048" s="34"/>
      <c r="BA2048" s="25"/>
    </row>
    <row r="2049" spans="52:57" x14ac:dyDescent="0.25">
      <c r="AZ2049" s="33"/>
      <c r="BA2049" s="25"/>
    </row>
    <row r="2051" spans="52:57" x14ac:dyDescent="0.25">
      <c r="AZ2051" s="34"/>
      <c r="BA2051" s="35"/>
      <c r="BB2051" s="35"/>
      <c r="BC2051" s="35"/>
      <c r="BD2051" s="35"/>
    </row>
    <row r="2052" spans="52:57" x14ac:dyDescent="0.25">
      <c r="AZ2052" s="33"/>
    </row>
    <row r="2053" spans="52:57" x14ac:dyDescent="0.25">
      <c r="AZ2053" s="33"/>
      <c r="BA2053" s="25"/>
      <c r="BE2053" s="35"/>
    </row>
    <row r="2054" spans="52:57" x14ac:dyDescent="0.25">
      <c r="AZ2054" s="33"/>
      <c r="BA2054" s="25"/>
    </row>
    <row r="2055" spans="52:57" x14ac:dyDescent="0.25">
      <c r="AZ2055" s="33"/>
      <c r="BA2055" s="25"/>
    </row>
    <row r="2056" spans="52:57" x14ac:dyDescent="0.25">
      <c r="AZ2056" s="45"/>
      <c r="BA2056" s="25"/>
    </row>
    <row r="2057" spans="52:57" x14ac:dyDescent="0.25">
      <c r="BA2057" s="25"/>
    </row>
    <row r="2058" spans="52:57" x14ac:dyDescent="0.25">
      <c r="AZ2058" s="34"/>
      <c r="BA2058" s="25"/>
    </row>
    <row r="2059" spans="52:57" x14ac:dyDescent="0.25">
      <c r="AZ2059" s="33"/>
      <c r="BA2059" s="25"/>
    </row>
    <row r="2061" spans="52:57" x14ac:dyDescent="0.25">
      <c r="AZ2061" s="34"/>
      <c r="BA2061" s="35"/>
      <c r="BB2061" s="35"/>
      <c r="BC2061" s="35"/>
      <c r="BD2061" s="35"/>
    </row>
    <row r="2062" spans="52:57" x14ac:dyDescent="0.25">
      <c r="AZ2062" s="33"/>
    </row>
    <row r="2063" spans="52:57" x14ac:dyDescent="0.25">
      <c r="AZ2063" s="33"/>
      <c r="BA2063" s="25"/>
      <c r="BE2063" s="35"/>
    </row>
    <row r="2064" spans="52:57" x14ac:dyDescent="0.25">
      <c r="AZ2064" s="33"/>
      <c r="BA2064" s="25"/>
    </row>
    <row r="2065" spans="52:57" x14ac:dyDescent="0.25">
      <c r="AZ2065" s="33"/>
      <c r="BA2065" s="25"/>
    </row>
    <row r="2066" spans="52:57" x14ac:dyDescent="0.25">
      <c r="AZ2066" s="45"/>
      <c r="BA2066" s="25"/>
    </row>
    <row r="2067" spans="52:57" x14ac:dyDescent="0.25">
      <c r="BA2067" s="25"/>
    </row>
    <row r="2068" spans="52:57" x14ac:dyDescent="0.25">
      <c r="AZ2068" s="34"/>
      <c r="BA2068" s="25"/>
    </row>
    <row r="2069" spans="52:57" x14ac:dyDescent="0.25">
      <c r="AZ2069" s="33"/>
      <c r="BA2069" s="25"/>
    </row>
    <row r="2071" spans="52:57" x14ac:dyDescent="0.25">
      <c r="AZ2071" s="34"/>
      <c r="BA2071" s="35"/>
      <c r="BB2071" s="35"/>
      <c r="BC2071" s="35"/>
      <c r="BD2071" s="35"/>
    </row>
    <row r="2072" spans="52:57" x14ac:dyDescent="0.25">
      <c r="AZ2072" s="33"/>
    </row>
    <row r="2073" spans="52:57" x14ac:dyDescent="0.25">
      <c r="AZ2073" s="33"/>
      <c r="BA2073" s="25"/>
      <c r="BE2073" s="35"/>
    </row>
    <row r="2074" spans="52:57" x14ac:dyDescent="0.25">
      <c r="AZ2074" s="33"/>
      <c r="BA2074" s="25"/>
    </row>
    <row r="2075" spans="52:57" x14ac:dyDescent="0.25">
      <c r="AZ2075" s="33"/>
      <c r="BA2075" s="25"/>
    </row>
    <row r="2076" spans="52:57" x14ac:dyDescent="0.25">
      <c r="AZ2076" s="45"/>
      <c r="BA2076" s="25"/>
    </row>
    <row r="2077" spans="52:57" x14ac:dyDescent="0.25">
      <c r="BA2077" s="25"/>
    </row>
    <row r="2078" spans="52:57" x14ac:dyDescent="0.25">
      <c r="AZ2078" s="34"/>
      <c r="BA2078" s="25"/>
    </row>
    <row r="2079" spans="52:57" x14ac:dyDescent="0.25">
      <c r="AZ2079" s="33"/>
      <c r="BA2079" s="25"/>
    </row>
    <row r="2081" spans="52:57" x14ac:dyDescent="0.25">
      <c r="AZ2081" s="34"/>
      <c r="BA2081" s="35"/>
      <c r="BB2081" s="35"/>
      <c r="BC2081" s="35"/>
      <c r="BD2081" s="35"/>
    </row>
    <row r="2082" spans="52:57" x14ac:dyDescent="0.25">
      <c r="AZ2082" s="33"/>
    </row>
    <row r="2083" spans="52:57" x14ac:dyDescent="0.25">
      <c r="AZ2083" s="33"/>
      <c r="BA2083" s="25"/>
      <c r="BE2083" s="35"/>
    </row>
    <row r="2084" spans="52:57" x14ac:dyDescent="0.25">
      <c r="AZ2084" s="33"/>
      <c r="BA2084" s="25"/>
    </row>
    <row r="2085" spans="52:57" x14ac:dyDescent="0.25">
      <c r="AZ2085" s="33"/>
      <c r="BA2085" s="25"/>
    </row>
    <row r="2086" spans="52:57" x14ac:dyDescent="0.25">
      <c r="AZ2086" s="45"/>
      <c r="BA2086" s="25"/>
    </row>
    <row r="2087" spans="52:57" x14ac:dyDescent="0.25">
      <c r="BA2087" s="25"/>
    </row>
    <row r="2088" spans="52:57" x14ac:dyDescent="0.25">
      <c r="AZ2088" s="34"/>
      <c r="BA2088" s="25"/>
    </row>
    <row r="2089" spans="52:57" x14ac:dyDescent="0.25">
      <c r="AZ2089" s="33"/>
      <c r="BA2089" s="25"/>
    </row>
    <row r="2091" spans="52:57" x14ac:dyDescent="0.25">
      <c r="AZ2091" s="34"/>
      <c r="BA2091" s="35"/>
      <c r="BB2091" s="35"/>
      <c r="BC2091" s="35"/>
      <c r="BD2091" s="35"/>
    </row>
    <row r="2092" spans="52:57" x14ac:dyDescent="0.25">
      <c r="AZ2092" s="33"/>
    </row>
    <row r="2093" spans="52:57" x14ac:dyDescent="0.25">
      <c r="AZ2093" s="33"/>
      <c r="BA2093" s="25"/>
      <c r="BE2093" s="35"/>
    </row>
    <row r="2094" spans="52:57" x14ac:dyDescent="0.25">
      <c r="AZ2094" s="33"/>
      <c r="BA2094" s="25"/>
    </row>
    <row r="2095" spans="52:57" x14ac:dyDescent="0.25">
      <c r="AZ2095" s="33"/>
      <c r="BA2095" s="25"/>
    </row>
    <row r="2096" spans="52:57" x14ac:dyDescent="0.25">
      <c r="AZ2096" s="45"/>
      <c r="BA2096" s="25"/>
    </row>
    <row r="2097" spans="52:57" x14ac:dyDescent="0.25">
      <c r="BA2097" s="25"/>
    </row>
    <row r="2098" spans="52:57" x14ac:dyDescent="0.25">
      <c r="AZ2098" s="34"/>
      <c r="BA2098" s="25"/>
    </row>
    <row r="2099" spans="52:57" x14ac:dyDescent="0.25">
      <c r="AZ2099" s="33"/>
      <c r="BA2099" s="25"/>
    </row>
    <row r="2101" spans="52:57" x14ac:dyDescent="0.25">
      <c r="AZ2101" s="34"/>
      <c r="BA2101" s="35"/>
      <c r="BB2101" s="35"/>
      <c r="BC2101" s="35"/>
      <c r="BD2101" s="35"/>
    </row>
    <row r="2102" spans="52:57" x14ac:dyDescent="0.25">
      <c r="AZ2102" s="33"/>
    </row>
    <row r="2103" spans="52:57" x14ac:dyDescent="0.25">
      <c r="AZ2103" s="33"/>
      <c r="BA2103" s="25"/>
      <c r="BE2103" s="35"/>
    </row>
    <row r="2104" spans="52:57" x14ac:dyDescent="0.25">
      <c r="AZ2104" s="33"/>
      <c r="BA2104" s="25"/>
    </row>
    <row r="2105" spans="52:57" x14ac:dyDescent="0.25">
      <c r="AZ2105" s="33"/>
      <c r="BA2105" s="25"/>
    </row>
    <row r="2106" spans="52:57" x14ac:dyDescent="0.25">
      <c r="AZ2106" s="45"/>
      <c r="BA2106" s="25"/>
    </row>
    <row r="2107" spans="52:57" x14ac:dyDescent="0.25">
      <c r="BA2107" s="25"/>
    </row>
    <row r="2108" spans="52:57" x14ac:dyDescent="0.25">
      <c r="AZ2108" s="34"/>
      <c r="BA2108" s="25"/>
    </row>
    <row r="2109" spans="52:57" x14ac:dyDescent="0.25">
      <c r="AZ2109" s="33"/>
      <c r="BA2109" s="25"/>
    </row>
    <row r="2111" spans="52:57" x14ac:dyDescent="0.25">
      <c r="AZ2111" s="34"/>
      <c r="BA2111" s="35"/>
      <c r="BB2111" s="35"/>
      <c r="BC2111" s="35"/>
      <c r="BD2111" s="35"/>
    </row>
    <row r="2112" spans="52:57" x14ac:dyDescent="0.25">
      <c r="AZ2112" s="33"/>
    </row>
    <row r="2113" spans="52:57" x14ac:dyDescent="0.25">
      <c r="AZ2113" s="33"/>
      <c r="BA2113" s="25"/>
      <c r="BE2113" s="35"/>
    </row>
    <row r="2114" spans="52:57" x14ac:dyDescent="0.25">
      <c r="AZ2114" s="33"/>
      <c r="BA2114" s="25"/>
    </row>
    <row r="2115" spans="52:57" x14ac:dyDescent="0.25">
      <c r="AZ2115" s="33"/>
      <c r="BA2115" s="25"/>
    </row>
    <row r="2116" spans="52:57" x14ac:dyDescent="0.25">
      <c r="AZ2116" s="45"/>
      <c r="BA2116" s="25"/>
    </row>
    <row r="2117" spans="52:57" x14ac:dyDescent="0.25">
      <c r="BA2117" s="25"/>
    </row>
    <row r="2118" spans="52:57" x14ac:dyDescent="0.25">
      <c r="AZ2118" s="34"/>
      <c r="BA2118" s="25"/>
    </row>
    <row r="2119" spans="52:57" x14ac:dyDescent="0.25">
      <c r="AZ2119" s="33"/>
      <c r="BA2119" s="25"/>
    </row>
    <row r="2121" spans="52:57" x14ac:dyDescent="0.25">
      <c r="AZ2121" s="34"/>
      <c r="BA2121" s="35"/>
      <c r="BB2121" s="35"/>
      <c r="BC2121" s="35"/>
      <c r="BD2121" s="35"/>
    </row>
    <row r="2122" spans="52:57" x14ac:dyDescent="0.25">
      <c r="AZ2122" s="33"/>
    </row>
    <row r="2123" spans="52:57" x14ac:dyDescent="0.25">
      <c r="AZ2123" s="33"/>
      <c r="BA2123" s="25"/>
      <c r="BE2123" s="35"/>
    </row>
    <row r="2124" spans="52:57" x14ac:dyDescent="0.25">
      <c r="AZ2124" s="33"/>
      <c r="BA2124" s="25"/>
    </row>
    <row r="2125" spans="52:57" x14ac:dyDescent="0.25">
      <c r="AZ2125" s="33"/>
      <c r="BA2125" s="25"/>
    </row>
    <row r="2126" spans="52:57" x14ac:dyDescent="0.25">
      <c r="AZ2126" s="45"/>
      <c r="BA2126" s="25"/>
    </row>
    <row r="2127" spans="52:57" x14ac:dyDescent="0.25">
      <c r="BA2127" s="25"/>
    </row>
    <row r="2128" spans="52:57" x14ac:dyDescent="0.25">
      <c r="AZ2128" s="34"/>
      <c r="BA2128" s="25"/>
    </row>
    <row r="2129" spans="52:57" x14ac:dyDescent="0.25">
      <c r="AZ2129" s="33"/>
      <c r="BA2129" s="25"/>
    </row>
    <row r="2131" spans="52:57" x14ac:dyDescent="0.25">
      <c r="AZ2131" s="34"/>
      <c r="BA2131" s="35"/>
      <c r="BB2131" s="35"/>
      <c r="BC2131" s="35"/>
      <c r="BD2131" s="35"/>
    </row>
    <row r="2132" spans="52:57" x14ac:dyDescent="0.25">
      <c r="AZ2132" s="33"/>
    </row>
    <row r="2133" spans="52:57" x14ac:dyDescent="0.25">
      <c r="AZ2133" s="33"/>
      <c r="BA2133" s="25"/>
      <c r="BE2133" s="35"/>
    </row>
    <row r="2134" spans="52:57" x14ac:dyDescent="0.25">
      <c r="AZ2134" s="33"/>
      <c r="BA2134" s="25"/>
    </row>
    <row r="2135" spans="52:57" x14ac:dyDescent="0.25">
      <c r="AZ2135" s="33"/>
      <c r="BA2135" s="25"/>
    </row>
    <row r="2136" spans="52:57" x14ac:dyDescent="0.25">
      <c r="AZ2136" s="45"/>
      <c r="BA2136" s="25"/>
    </row>
    <row r="2137" spans="52:57" x14ac:dyDescent="0.25">
      <c r="BA2137" s="25"/>
    </row>
    <row r="2138" spans="52:57" x14ac:dyDescent="0.25">
      <c r="AZ2138" s="34"/>
      <c r="BA2138" s="25"/>
    </row>
    <row r="2139" spans="52:57" x14ac:dyDescent="0.25">
      <c r="AZ2139" s="33"/>
      <c r="BA2139" s="25"/>
    </row>
    <row r="2141" spans="52:57" x14ac:dyDescent="0.25">
      <c r="AZ2141" s="34"/>
      <c r="BA2141" s="35"/>
      <c r="BB2141" s="35"/>
      <c r="BC2141" s="35"/>
      <c r="BD2141" s="35"/>
    </row>
    <row r="2142" spans="52:57" x14ac:dyDescent="0.25">
      <c r="AZ2142" s="33"/>
    </row>
    <row r="2143" spans="52:57" x14ac:dyDescent="0.25">
      <c r="AZ2143" s="33"/>
      <c r="BA2143" s="25"/>
      <c r="BE2143" s="35"/>
    </row>
    <row r="2144" spans="52:57" x14ac:dyDescent="0.25">
      <c r="AZ2144" s="33"/>
      <c r="BA2144" s="25"/>
    </row>
    <row r="2145" spans="52:57" x14ac:dyDescent="0.25">
      <c r="AZ2145" s="33"/>
      <c r="BA2145" s="25"/>
    </row>
    <row r="2146" spans="52:57" x14ac:dyDescent="0.25">
      <c r="AZ2146" s="45"/>
      <c r="BA2146" s="25"/>
    </row>
    <row r="2147" spans="52:57" x14ac:dyDescent="0.25">
      <c r="BA2147" s="25"/>
    </row>
    <row r="2148" spans="52:57" x14ac:dyDescent="0.25">
      <c r="AZ2148" s="34"/>
      <c r="BA2148" s="25"/>
    </row>
    <row r="2149" spans="52:57" x14ac:dyDescent="0.25">
      <c r="AZ2149" s="33"/>
      <c r="BA2149" s="25"/>
    </row>
    <row r="2151" spans="52:57" x14ac:dyDescent="0.25">
      <c r="AZ2151" s="34"/>
      <c r="BA2151" s="35"/>
      <c r="BB2151" s="35"/>
      <c r="BC2151" s="35"/>
      <c r="BD2151" s="35"/>
    </row>
    <row r="2152" spans="52:57" x14ac:dyDescent="0.25">
      <c r="AZ2152" s="33"/>
    </row>
    <row r="2153" spans="52:57" x14ac:dyDescent="0.25">
      <c r="AZ2153" s="33"/>
      <c r="BA2153" s="25"/>
      <c r="BE2153" s="35"/>
    </row>
    <row r="2154" spans="52:57" x14ac:dyDescent="0.25">
      <c r="AZ2154" s="33"/>
      <c r="BA2154" s="25"/>
    </row>
    <row r="2155" spans="52:57" x14ac:dyDescent="0.25">
      <c r="AZ2155" s="33"/>
      <c r="BA2155" s="25"/>
    </row>
    <row r="2156" spans="52:57" x14ac:dyDescent="0.25">
      <c r="AZ2156" s="45"/>
      <c r="BA2156" s="25"/>
    </row>
    <row r="2157" spans="52:57" x14ac:dyDescent="0.25">
      <c r="BA2157" s="25"/>
    </row>
    <row r="2158" spans="52:57" x14ac:dyDescent="0.25">
      <c r="AZ2158" s="34"/>
      <c r="BA2158" s="25"/>
    </row>
    <row r="2159" spans="52:57" x14ac:dyDescent="0.25">
      <c r="AZ2159" s="33"/>
      <c r="BA2159" s="25"/>
    </row>
    <row r="2161" spans="52:57" x14ac:dyDescent="0.25">
      <c r="AZ2161" s="34"/>
      <c r="BA2161" s="35"/>
      <c r="BB2161" s="35"/>
      <c r="BC2161" s="35"/>
      <c r="BD2161" s="35"/>
    </row>
    <row r="2162" spans="52:57" x14ac:dyDescent="0.25">
      <c r="AZ2162" s="33"/>
    </row>
    <row r="2163" spans="52:57" x14ac:dyDescent="0.25">
      <c r="AZ2163" s="33"/>
      <c r="BA2163" s="25"/>
      <c r="BE2163" s="35"/>
    </row>
    <row r="2164" spans="52:57" x14ac:dyDescent="0.25">
      <c r="AZ2164" s="33"/>
      <c r="BA2164" s="25"/>
    </row>
    <row r="2165" spans="52:57" x14ac:dyDescent="0.25">
      <c r="AZ2165" s="33"/>
      <c r="BA2165" s="25"/>
    </row>
    <row r="2166" spans="52:57" x14ac:dyDescent="0.25">
      <c r="AZ2166" s="45"/>
      <c r="BA2166" s="25"/>
    </row>
    <row r="2167" spans="52:57" x14ac:dyDescent="0.25">
      <c r="BA2167" s="25"/>
    </row>
    <row r="2168" spans="52:57" x14ac:dyDescent="0.25">
      <c r="AZ2168" s="34"/>
      <c r="BA2168" s="25"/>
    </row>
    <row r="2169" spans="52:57" x14ac:dyDescent="0.25">
      <c r="AZ2169" s="33"/>
      <c r="BA2169" s="25"/>
    </row>
    <row r="2171" spans="52:57" x14ac:dyDescent="0.25">
      <c r="AZ2171" s="34"/>
      <c r="BA2171" s="35"/>
      <c r="BB2171" s="35"/>
      <c r="BC2171" s="35"/>
      <c r="BD2171" s="35"/>
    </row>
    <row r="2172" spans="52:57" x14ac:dyDescent="0.25">
      <c r="AZ2172" s="33"/>
    </row>
    <row r="2173" spans="52:57" x14ac:dyDescent="0.25">
      <c r="AZ2173" s="33"/>
      <c r="BA2173" s="25"/>
      <c r="BE2173" s="35"/>
    </row>
    <row r="2174" spans="52:57" x14ac:dyDescent="0.25">
      <c r="AZ2174" s="33"/>
      <c r="BA2174" s="25"/>
    </row>
    <row r="2175" spans="52:57" x14ac:dyDescent="0.25">
      <c r="AZ2175" s="33"/>
      <c r="BA2175" s="25"/>
    </row>
    <row r="2176" spans="52:57" x14ac:dyDescent="0.25">
      <c r="AZ2176" s="45"/>
      <c r="BA2176" s="25"/>
    </row>
    <row r="2177" spans="52:57" x14ac:dyDescent="0.25">
      <c r="BA2177" s="25"/>
    </row>
    <row r="2178" spans="52:57" x14ac:dyDescent="0.25">
      <c r="AZ2178" s="34"/>
      <c r="BA2178" s="25"/>
    </row>
    <row r="2179" spans="52:57" x14ac:dyDescent="0.25">
      <c r="AZ2179" s="33"/>
      <c r="BA2179" s="25"/>
    </row>
    <row r="2181" spans="52:57" x14ac:dyDescent="0.25">
      <c r="AZ2181" s="34"/>
      <c r="BA2181" s="35"/>
      <c r="BB2181" s="35"/>
      <c r="BC2181" s="35"/>
      <c r="BD2181" s="35"/>
    </row>
    <row r="2182" spans="52:57" x14ac:dyDescent="0.25">
      <c r="AZ2182" s="33"/>
    </row>
    <row r="2183" spans="52:57" x14ac:dyDescent="0.25">
      <c r="AZ2183" s="33"/>
      <c r="BA2183" s="25"/>
      <c r="BE2183" s="35"/>
    </row>
    <row r="2184" spans="52:57" x14ac:dyDescent="0.25">
      <c r="AZ2184" s="33"/>
      <c r="BA2184" s="25"/>
    </row>
    <row r="2185" spans="52:57" x14ac:dyDescent="0.25">
      <c r="AZ2185" s="33"/>
      <c r="BA2185" s="25"/>
    </row>
    <row r="2186" spans="52:57" x14ac:dyDescent="0.25">
      <c r="AZ2186" s="45"/>
      <c r="BA2186" s="25"/>
    </row>
    <row r="2187" spans="52:57" x14ac:dyDescent="0.25">
      <c r="BA2187" s="25"/>
    </row>
    <row r="2188" spans="52:57" x14ac:dyDescent="0.25">
      <c r="AZ2188" s="34"/>
      <c r="BA2188" s="25"/>
    </row>
    <row r="2189" spans="52:57" x14ac:dyDescent="0.25">
      <c r="AZ2189" s="33"/>
      <c r="BA2189" s="25"/>
    </row>
    <row r="2191" spans="52:57" x14ac:dyDescent="0.25">
      <c r="AZ2191" s="34"/>
      <c r="BA2191" s="35"/>
      <c r="BB2191" s="35"/>
      <c r="BC2191" s="35"/>
      <c r="BD2191" s="35"/>
    </row>
    <row r="2192" spans="52:57" x14ac:dyDescent="0.25">
      <c r="AZ2192" s="33"/>
    </row>
    <row r="2193" spans="52:57" x14ac:dyDescent="0.25">
      <c r="AZ2193" s="33"/>
      <c r="BA2193" s="25"/>
      <c r="BE2193" s="35"/>
    </row>
    <row r="2194" spans="52:57" x14ac:dyDescent="0.25">
      <c r="AZ2194" s="33"/>
      <c r="BA2194" s="25"/>
    </row>
    <row r="2195" spans="52:57" x14ac:dyDescent="0.25">
      <c r="AZ2195" s="33"/>
      <c r="BA2195" s="25"/>
    </row>
    <row r="2196" spans="52:57" x14ac:dyDescent="0.25">
      <c r="AZ2196" s="45"/>
      <c r="BA2196" s="25"/>
    </row>
    <row r="2197" spans="52:57" x14ac:dyDescent="0.25">
      <c r="BA2197" s="25"/>
    </row>
    <row r="2198" spans="52:57" x14ac:dyDescent="0.25">
      <c r="AZ2198" s="34"/>
      <c r="BA2198" s="25"/>
    </row>
    <row r="2199" spans="52:57" x14ac:dyDescent="0.25">
      <c r="AZ2199" s="33"/>
      <c r="BA2199" s="25"/>
    </row>
    <row r="2201" spans="52:57" x14ac:dyDescent="0.25">
      <c r="AZ2201" s="34"/>
      <c r="BA2201" s="35"/>
      <c r="BB2201" s="35"/>
      <c r="BC2201" s="35"/>
      <c r="BD2201" s="35"/>
    </row>
    <row r="2202" spans="52:57" x14ac:dyDescent="0.25">
      <c r="AZ2202" s="33"/>
    </row>
    <row r="2203" spans="52:57" x14ac:dyDescent="0.25">
      <c r="AZ2203" s="33"/>
      <c r="BA2203" s="25"/>
      <c r="BE2203" s="35"/>
    </row>
    <row r="2204" spans="52:57" x14ac:dyDescent="0.25">
      <c r="AZ2204" s="33"/>
      <c r="BA2204" s="25"/>
    </row>
    <row r="2205" spans="52:57" x14ac:dyDescent="0.25">
      <c r="AZ2205" s="33"/>
      <c r="BA2205" s="25"/>
    </row>
    <row r="2206" spans="52:57" x14ac:dyDescent="0.25">
      <c r="AZ2206" s="45"/>
      <c r="BA2206" s="25"/>
    </row>
    <row r="2207" spans="52:57" x14ac:dyDescent="0.25">
      <c r="BA2207" s="25"/>
    </row>
    <row r="2208" spans="52:57" x14ac:dyDescent="0.25">
      <c r="AZ2208" s="34"/>
      <c r="BA2208" s="25"/>
    </row>
    <row r="2209" spans="52:57" x14ac:dyDescent="0.25">
      <c r="AZ2209" s="33"/>
      <c r="BA2209" s="25"/>
    </row>
    <row r="2211" spans="52:57" x14ac:dyDescent="0.25">
      <c r="AZ2211" s="34"/>
      <c r="BA2211" s="35"/>
      <c r="BB2211" s="35"/>
      <c r="BC2211" s="35"/>
      <c r="BD2211" s="35"/>
    </row>
    <row r="2212" spans="52:57" x14ac:dyDescent="0.25">
      <c r="AZ2212" s="33"/>
    </row>
    <row r="2213" spans="52:57" x14ac:dyDescent="0.25">
      <c r="AZ2213" s="33"/>
      <c r="BA2213" s="25"/>
      <c r="BE2213" s="35"/>
    </row>
    <row r="2214" spans="52:57" x14ac:dyDescent="0.25">
      <c r="AZ2214" s="33"/>
      <c r="BA2214" s="25"/>
    </row>
    <row r="2215" spans="52:57" x14ac:dyDescent="0.25">
      <c r="AZ2215" s="33"/>
      <c r="BA2215" s="25"/>
    </row>
    <row r="2216" spans="52:57" x14ac:dyDescent="0.25">
      <c r="AZ2216" s="45"/>
      <c r="BA2216" s="25"/>
    </row>
    <row r="2217" spans="52:57" x14ac:dyDescent="0.25">
      <c r="BA2217" s="25"/>
    </row>
    <row r="2218" spans="52:57" x14ac:dyDescent="0.25">
      <c r="AZ2218" s="34"/>
      <c r="BA2218" s="25"/>
    </row>
    <row r="2219" spans="52:57" x14ac:dyDescent="0.25">
      <c r="AZ2219" s="33"/>
      <c r="BA2219" s="25"/>
    </row>
    <row r="2221" spans="52:57" x14ac:dyDescent="0.25">
      <c r="AZ2221" s="34"/>
      <c r="BA2221" s="35"/>
      <c r="BB2221" s="35"/>
      <c r="BC2221" s="35"/>
      <c r="BD2221" s="35"/>
    </row>
    <row r="2222" spans="52:57" x14ac:dyDescent="0.25">
      <c r="AZ2222" s="33"/>
    </row>
    <row r="2223" spans="52:57" x14ac:dyDescent="0.25">
      <c r="AZ2223" s="33"/>
      <c r="BA2223" s="25"/>
      <c r="BE2223" s="35"/>
    </row>
    <row r="2224" spans="52:57" x14ac:dyDescent="0.25">
      <c r="AZ2224" s="33"/>
      <c r="BA2224" s="25"/>
    </row>
    <row r="2225" spans="52:57" x14ac:dyDescent="0.25">
      <c r="AZ2225" s="33"/>
      <c r="BA2225" s="25"/>
    </row>
    <row r="2226" spans="52:57" x14ac:dyDescent="0.25">
      <c r="AZ2226" s="45"/>
      <c r="BA2226" s="25"/>
    </row>
    <row r="2227" spans="52:57" x14ac:dyDescent="0.25">
      <c r="BA2227" s="25"/>
    </row>
    <row r="2228" spans="52:57" x14ac:dyDescent="0.25">
      <c r="AZ2228" s="34"/>
      <c r="BA2228" s="25"/>
    </row>
    <row r="2229" spans="52:57" x14ac:dyDescent="0.25">
      <c r="AZ2229" s="33"/>
      <c r="BA2229" s="25"/>
    </row>
    <row r="2231" spans="52:57" x14ac:dyDescent="0.25">
      <c r="AZ2231" s="34"/>
      <c r="BA2231" s="35"/>
      <c r="BB2231" s="35"/>
      <c r="BC2231" s="35"/>
      <c r="BD2231" s="35"/>
    </row>
    <row r="2232" spans="52:57" x14ac:dyDescent="0.25">
      <c r="AZ2232" s="33"/>
    </row>
    <row r="2233" spans="52:57" x14ac:dyDescent="0.25">
      <c r="AZ2233" s="33"/>
      <c r="BA2233" s="25"/>
      <c r="BE2233" s="35"/>
    </row>
    <row r="2234" spans="52:57" x14ac:dyDescent="0.25">
      <c r="AZ2234" s="33"/>
      <c r="BA2234" s="25"/>
    </row>
    <row r="2235" spans="52:57" x14ac:dyDescent="0.25">
      <c r="AZ2235" s="33"/>
      <c r="BA2235" s="25"/>
    </row>
    <row r="2236" spans="52:57" x14ac:dyDescent="0.25">
      <c r="AZ2236" s="45"/>
      <c r="BA2236" s="25"/>
    </row>
    <row r="2237" spans="52:57" x14ac:dyDescent="0.25">
      <c r="BA2237" s="25"/>
    </row>
    <row r="2238" spans="52:57" x14ac:dyDescent="0.25">
      <c r="AZ2238" s="34"/>
      <c r="BA2238" s="25"/>
    </row>
    <row r="2239" spans="52:57" x14ac:dyDescent="0.25">
      <c r="AZ2239" s="33"/>
      <c r="BA2239" s="25"/>
    </row>
    <row r="2241" spans="52:57" x14ac:dyDescent="0.25">
      <c r="AZ2241" s="34"/>
      <c r="BA2241" s="35"/>
      <c r="BB2241" s="35"/>
      <c r="BC2241" s="35"/>
      <c r="BD2241" s="35"/>
    </row>
    <row r="2242" spans="52:57" x14ac:dyDescent="0.25">
      <c r="AZ2242" s="33"/>
    </row>
    <row r="2243" spans="52:57" x14ac:dyDescent="0.25">
      <c r="AZ2243" s="33"/>
      <c r="BA2243" s="25"/>
      <c r="BE2243" s="35"/>
    </row>
    <row r="2244" spans="52:57" x14ac:dyDescent="0.25">
      <c r="AZ2244" s="33"/>
      <c r="BA2244" s="25"/>
    </row>
    <row r="2245" spans="52:57" x14ac:dyDescent="0.25">
      <c r="AZ2245" s="33"/>
      <c r="BA2245" s="25"/>
    </row>
    <row r="2246" spans="52:57" x14ac:dyDescent="0.25">
      <c r="AZ2246" s="45"/>
      <c r="BA2246" s="25"/>
    </row>
    <row r="2247" spans="52:57" x14ac:dyDescent="0.25">
      <c r="BA2247" s="25"/>
    </row>
    <row r="2248" spans="52:57" x14ac:dyDescent="0.25">
      <c r="AZ2248" s="34"/>
      <c r="BA2248" s="25"/>
    </row>
    <row r="2249" spans="52:57" x14ac:dyDescent="0.25">
      <c r="AZ2249" s="33"/>
      <c r="BA2249" s="25"/>
    </row>
    <row r="2251" spans="52:57" x14ac:dyDescent="0.25">
      <c r="AZ2251" s="34"/>
      <c r="BA2251" s="35"/>
      <c r="BB2251" s="35"/>
      <c r="BC2251" s="35"/>
      <c r="BD2251" s="35"/>
    </row>
    <row r="2252" spans="52:57" x14ac:dyDescent="0.25">
      <c r="AZ2252" s="33"/>
    </row>
    <row r="2253" spans="52:57" x14ac:dyDescent="0.25">
      <c r="AZ2253" s="33"/>
      <c r="BA2253" s="25"/>
      <c r="BE2253" s="35"/>
    </row>
    <row r="2254" spans="52:57" x14ac:dyDescent="0.25">
      <c r="AZ2254" s="33"/>
      <c r="BA2254" s="25"/>
    </row>
    <row r="2255" spans="52:57" x14ac:dyDescent="0.25">
      <c r="AZ2255" s="33"/>
      <c r="BA2255" s="25"/>
    </row>
    <row r="2256" spans="52:57" x14ac:dyDescent="0.25">
      <c r="AZ2256" s="45"/>
      <c r="BA2256" s="25"/>
    </row>
    <row r="2257" spans="52:57" x14ac:dyDescent="0.25">
      <c r="BA2257" s="25"/>
    </row>
    <row r="2258" spans="52:57" x14ac:dyDescent="0.25">
      <c r="AZ2258" s="34"/>
      <c r="BA2258" s="25"/>
    </row>
    <row r="2259" spans="52:57" x14ac:dyDescent="0.25">
      <c r="AZ2259" s="33"/>
      <c r="BA2259" s="25"/>
    </row>
    <row r="2261" spans="52:57" x14ac:dyDescent="0.25">
      <c r="AZ2261" s="34"/>
      <c r="BA2261" s="35"/>
      <c r="BB2261" s="35"/>
      <c r="BC2261" s="35"/>
      <c r="BD2261" s="35"/>
    </row>
    <row r="2262" spans="52:57" x14ac:dyDescent="0.25">
      <c r="AZ2262" s="33"/>
    </row>
    <row r="2263" spans="52:57" x14ac:dyDescent="0.25">
      <c r="AZ2263" s="33"/>
      <c r="BA2263" s="25"/>
      <c r="BE2263" s="35"/>
    </row>
    <row r="2264" spans="52:57" x14ac:dyDescent="0.25">
      <c r="AZ2264" s="33"/>
      <c r="BA2264" s="25"/>
    </row>
    <row r="2265" spans="52:57" x14ac:dyDescent="0.25">
      <c r="AZ2265" s="33"/>
      <c r="BA2265" s="25"/>
    </row>
    <row r="2266" spans="52:57" x14ac:dyDescent="0.25">
      <c r="AZ2266" s="45"/>
      <c r="BA2266" s="25"/>
    </row>
    <row r="2267" spans="52:57" x14ac:dyDescent="0.25">
      <c r="BA2267" s="25"/>
    </row>
    <row r="2268" spans="52:57" x14ac:dyDescent="0.25">
      <c r="AZ2268" s="34"/>
      <c r="BA2268" s="25"/>
    </row>
    <row r="2269" spans="52:57" x14ac:dyDescent="0.25">
      <c r="AZ2269" s="33"/>
      <c r="BA2269" s="25"/>
    </row>
    <row r="2271" spans="52:57" x14ac:dyDescent="0.25">
      <c r="AZ2271" s="34"/>
      <c r="BA2271" s="35"/>
      <c r="BB2271" s="35"/>
      <c r="BC2271" s="35"/>
      <c r="BD2271" s="35"/>
    </row>
    <row r="2272" spans="52:57" x14ac:dyDescent="0.25">
      <c r="AZ2272" s="33"/>
    </row>
    <row r="2273" spans="52:57" x14ac:dyDescent="0.25">
      <c r="AZ2273" s="33"/>
      <c r="BA2273" s="25"/>
      <c r="BE2273" s="35"/>
    </row>
    <row r="2274" spans="52:57" x14ac:dyDescent="0.25">
      <c r="AZ2274" s="33"/>
      <c r="BA2274" s="25"/>
    </row>
    <row r="2275" spans="52:57" x14ac:dyDescent="0.25">
      <c r="AZ2275" s="33"/>
      <c r="BA2275" s="25"/>
    </row>
    <row r="2276" spans="52:57" x14ac:dyDescent="0.25">
      <c r="AZ2276" s="45"/>
      <c r="BA2276" s="25"/>
    </row>
    <row r="2277" spans="52:57" x14ac:dyDescent="0.25">
      <c r="BA2277" s="25"/>
    </row>
    <row r="2278" spans="52:57" x14ac:dyDescent="0.25">
      <c r="AZ2278" s="34"/>
      <c r="BA2278" s="25"/>
    </row>
    <row r="2279" spans="52:57" x14ac:dyDescent="0.25">
      <c r="AZ2279" s="33"/>
      <c r="BA2279" s="25"/>
    </row>
    <row r="2281" spans="52:57" x14ac:dyDescent="0.25">
      <c r="AZ2281" s="34"/>
      <c r="BA2281" s="35"/>
      <c r="BB2281" s="35"/>
      <c r="BC2281" s="35"/>
      <c r="BD2281" s="35"/>
    </row>
    <row r="2282" spans="52:57" x14ac:dyDescent="0.25">
      <c r="AZ2282" s="33"/>
    </row>
    <row r="2283" spans="52:57" x14ac:dyDescent="0.25">
      <c r="AZ2283" s="33"/>
      <c r="BA2283" s="25"/>
      <c r="BE2283" s="35"/>
    </row>
    <row r="2284" spans="52:57" x14ac:dyDescent="0.25">
      <c r="AZ2284" s="33"/>
      <c r="BA2284" s="25"/>
    </row>
    <row r="2285" spans="52:57" x14ac:dyDescent="0.25">
      <c r="AZ2285" s="33"/>
      <c r="BA2285" s="25"/>
    </row>
    <row r="2286" spans="52:57" x14ac:dyDescent="0.25">
      <c r="AZ2286" s="45"/>
      <c r="BA2286" s="25"/>
    </row>
    <row r="2287" spans="52:57" x14ac:dyDescent="0.25">
      <c r="BA2287" s="25"/>
    </row>
    <row r="2288" spans="52:57" x14ac:dyDescent="0.25">
      <c r="AZ2288" s="34"/>
      <c r="BA2288" s="25"/>
    </row>
    <row r="2289" spans="52:57" x14ac:dyDescent="0.25">
      <c r="AZ2289" s="33"/>
      <c r="BA2289" s="25"/>
    </row>
    <row r="2291" spans="52:57" x14ac:dyDescent="0.25">
      <c r="AZ2291" s="34"/>
      <c r="BA2291" s="35"/>
      <c r="BB2291" s="35"/>
      <c r="BC2291" s="35"/>
      <c r="BD2291" s="35"/>
    </row>
    <row r="2292" spans="52:57" x14ac:dyDescent="0.25">
      <c r="AZ2292" s="33"/>
    </row>
    <row r="2293" spans="52:57" x14ac:dyDescent="0.25">
      <c r="AZ2293" s="33"/>
      <c r="BA2293" s="25"/>
      <c r="BE2293" s="35"/>
    </row>
    <row r="2294" spans="52:57" x14ac:dyDescent="0.25">
      <c r="AZ2294" s="33"/>
      <c r="BA2294" s="25"/>
    </row>
    <row r="2295" spans="52:57" x14ac:dyDescent="0.25">
      <c r="AZ2295" s="33"/>
      <c r="BA2295" s="25"/>
    </row>
    <row r="2296" spans="52:57" x14ac:dyDescent="0.25">
      <c r="AZ2296" s="45"/>
      <c r="BA2296" s="25"/>
    </row>
    <row r="2297" spans="52:57" x14ac:dyDescent="0.25">
      <c r="BA2297" s="25"/>
    </row>
    <row r="2298" spans="52:57" x14ac:dyDescent="0.25">
      <c r="AZ2298" s="34"/>
      <c r="BA2298" s="25"/>
    </row>
    <row r="2299" spans="52:57" x14ac:dyDescent="0.25">
      <c r="AZ2299" s="33"/>
      <c r="BA2299" s="25"/>
    </row>
    <row r="2301" spans="52:57" x14ac:dyDescent="0.25">
      <c r="AZ2301" s="34"/>
      <c r="BA2301" s="35"/>
      <c r="BB2301" s="35"/>
      <c r="BC2301" s="35"/>
      <c r="BD2301" s="35"/>
    </row>
    <row r="2302" spans="52:57" x14ac:dyDescent="0.25">
      <c r="AZ2302" s="33"/>
    </row>
    <row r="2303" spans="52:57" x14ac:dyDescent="0.25">
      <c r="AZ2303" s="33"/>
      <c r="BA2303" s="25"/>
      <c r="BE2303" s="35"/>
    </row>
    <row r="2304" spans="52:57" x14ac:dyDescent="0.25">
      <c r="AZ2304" s="33"/>
      <c r="BA2304" s="25"/>
    </row>
    <row r="2305" spans="52:57" x14ac:dyDescent="0.25">
      <c r="AZ2305" s="33"/>
      <c r="BA2305" s="25"/>
    </row>
    <row r="2306" spans="52:57" x14ac:dyDescent="0.25">
      <c r="AZ2306" s="45"/>
      <c r="BA2306" s="25"/>
    </row>
    <row r="2307" spans="52:57" x14ac:dyDescent="0.25">
      <c r="BA2307" s="25"/>
    </row>
    <row r="2308" spans="52:57" x14ac:dyDescent="0.25">
      <c r="AZ2308" s="34"/>
      <c r="BA2308" s="25"/>
    </row>
    <row r="2309" spans="52:57" x14ac:dyDescent="0.25">
      <c r="AZ2309" s="33"/>
      <c r="BA2309" s="25"/>
    </row>
    <row r="2311" spans="52:57" x14ac:dyDescent="0.25">
      <c r="AZ2311" s="34"/>
      <c r="BA2311" s="35"/>
      <c r="BB2311" s="35"/>
      <c r="BC2311" s="35"/>
      <c r="BD2311" s="35"/>
    </row>
    <row r="2312" spans="52:57" x14ac:dyDescent="0.25">
      <c r="AZ2312" s="33"/>
    </row>
    <row r="2313" spans="52:57" x14ac:dyDescent="0.25">
      <c r="AZ2313" s="33"/>
      <c r="BA2313" s="25"/>
      <c r="BE2313" s="35"/>
    </row>
    <row r="2314" spans="52:57" x14ac:dyDescent="0.25">
      <c r="AZ2314" s="33"/>
      <c r="BA2314" s="25"/>
    </row>
    <row r="2315" spans="52:57" x14ac:dyDescent="0.25">
      <c r="AZ2315" s="33"/>
      <c r="BA2315" s="25"/>
    </row>
    <row r="2316" spans="52:57" x14ac:dyDescent="0.25">
      <c r="AZ2316" s="45"/>
      <c r="BA2316" s="25"/>
    </row>
    <row r="2317" spans="52:57" x14ac:dyDescent="0.25">
      <c r="BA2317" s="25"/>
    </row>
    <row r="2318" spans="52:57" x14ac:dyDescent="0.25">
      <c r="AZ2318" s="34"/>
      <c r="BA2318" s="25"/>
    </row>
    <row r="2319" spans="52:57" x14ac:dyDescent="0.25">
      <c r="AZ2319" s="33"/>
      <c r="BA2319" s="25"/>
    </row>
    <row r="2321" spans="52:57" x14ac:dyDescent="0.25">
      <c r="AZ2321" s="34"/>
      <c r="BA2321" s="35"/>
      <c r="BB2321" s="35"/>
      <c r="BC2321" s="35"/>
      <c r="BD2321" s="35"/>
    </row>
    <row r="2322" spans="52:57" x14ac:dyDescent="0.25">
      <c r="AZ2322" s="33"/>
    </row>
    <row r="2323" spans="52:57" x14ac:dyDescent="0.25">
      <c r="AZ2323" s="33"/>
      <c r="BA2323" s="25"/>
      <c r="BE2323" s="35"/>
    </row>
    <row r="2324" spans="52:57" x14ac:dyDescent="0.25">
      <c r="AZ2324" s="33"/>
      <c r="BA2324" s="25"/>
    </row>
    <row r="2325" spans="52:57" x14ac:dyDescent="0.25">
      <c r="AZ2325" s="33"/>
      <c r="BA2325" s="25"/>
    </row>
    <row r="2326" spans="52:57" x14ac:dyDescent="0.25">
      <c r="AZ2326" s="45"/>
      <c r="BA2326" s="25"/>
    </row>
    <row r="2327" spans="52:57" x14ac:dyDescent="0.25">
      <c r="BA2327" s="25"/>
    </row>
    <row r="2328" spans="52:57" x14ac:dyDescent="0.25">
      <c r="AZ2328" s="34"/>
      <c r="BA2328" s="25"/>
    </row>
    <row r="2329" spans="52:57" x14ac:dyDescent="0.25">
      <c r="AZ2329" s="33"/>
      <c r="BA2329" s="25"/>
    </row>
    <row r="2331" spans="52:57" x14ac:dyDescent="0.25">
      <c r="AZ2331" s="34"/>
      <c r="BA2331" s="35"/>
      <c r="BB2331" s="35"/>
      <c r="BC2331" s="35"/>
      <c r="BD2331" s="35"/>
    </row>
    <row r="2332" spans="52:57" x14ac:dyDescent="0.25">
      <c r="AZ2332" s="33"/>
    </row>
    <row r="2333" spans="52:57" x14ac:dyDescent="0.25">
      <c r="AZ2333" s="33"/>
      <c r="BA2333" s="25"/>
      <c r="BE2333" s="35"/>
    </row>
    <row r="2334" spans="52:57" x14ac:dyDescent="0.25">
      <c r="AZ2334" s="33"/>
      <c r="BA2334" s="25"/>
    </row>
    <row r="2335" spans="52:57" x14ac:dyDescent="0.25">
      <c r="AZ2335" s="33"/>
      <c r="BA2335" s="25"/>
    </row>
    <row r="2336" spans="52:57" x14ac:dyDescent="0.25">
      <c r="AZ2336" s="45"/>
      <c r="BA2336" s="25"/>
    </row>
    <row r="2337" spans="52:57" x14ac:dyDescent="0.25">
      <c r="BA2337" s="25"/>
    </row>
    <row r="2338" spans="52:57" x14ac:dyDescent="0.25">
      <c r="AZ2338" s="34"/>
      <c r="BA2338" s="25"/>
    </row>
    <row r="2339" spans="52:57" x14ac:dyDescent="0.25">
      <c r="AZ2339" s="33"/>
      <c r="BA2339" s="25"/>
    </row>
    <row r="2341" spans="52:57" x14ac:dyDescent="0.25">
      <c r="AZ2341" s="34"/>
      <c r="BA2341" s="35"/>
      <c r="BB2341" s="35"/>
      <c r="BC2341" s="35"/>
      <c r="BD2341" s="35"/>
    </row>
    <row r="2342" spans="52:57" x14ac:dyDescent="0.25">
      <c r="AZ2342" s="33"/>
    </row>
    <row r="2343" spans="52:57" x14ac:dyDescent="0.25">
      <c r="AZ2343" s="33"/>
      <c r="BA2343" s="25"/>
      <c r="BE2343" s="35"/>
    </row>
    <row r="2344" spans="52:57" x14ac:dyDescent="0.25">
      <c r="AZ2344" s="33"/>
      <c r="BA2344" s="25"/>
    </row>
    <row r="2345" spans="52:57" x14ac:dyDescent="0.25">
      <c r="AZ2345" s="33"/>
      <c r="BA2345" s="25"/>
    </row>
    <row r="2346" spans="52:57" x14ac:dyDescent="0.25">
      <c r="AZ2346" s="45"/>
      <c r="BA2346" s="25"/>
    </row>
    <row r="2347" spans="52:57" x14ac:dyDescent="0.25">
      <c r="BA2347" s="25"/>
    </row>
    <row r="2348" spans="52:57" x14ac:dyDescent="0.25">
      <c r="AZ2348" s="34"/>
      <c r="BA2348" s="25"/>
    </row>
    <row r="2349" spans="52:57" x14ac:dyDescent="0.25">
      <c r="AZ2349" s="33"/>
      <c r="BA2349" s="25"/>
    </row>
    <row r="2351" spans="52:57" x14ac:dyDescent="0.25">
      <c r="AZ2351" s="34"/>
      <c r="BA2351" s="35"/>
      <c r="BB2351" s="35"/>
      <c r="BC2351" s="35"/>
      <c r="BD2351" s="35"/>
    </row>
    <row r="2352" spans="52:57" x14ac:dyDescent="0.25">
      <c r="AZ2352" s="33"/>
    </row>
    <row r="2353" spans="52:57" x14ac:dyDescent="0.25">
      <c r="AZ2353" s="33"/>
      <c r="BA2353" s="25"/>
      <c r="BE2353" s="35"/>
    </row>
    <row r="2354" spans="52:57" x14ac:dyDescent="0.25">
      <c r="AZ2354" s="33"/>
      <c r="BA2354" s="25"/>
    </row>
    <row r="2355" spans="52:57" x14ac:dyDescent="0.25">
      <c r="AZ2355" s="33"/>
      <c r="BA2355" s="25"/>
    </row>
    <row r="2356" spans="52:57" x14ac:dyDescent="0.25">
      <c r="AZ2356" s="45"/>
      <c r="BA2356" s="25"/>
    </row>
    <row r="2357" spans="52:57" x14ac:dyDescent="0.25">
      <c r="BA2357" s="25"/>
    </row>
    <row r="2358" spans="52:57" x14ac:dyDescent="0.25">
      <c r="AZ2358" s="34"/>
      <c r="BA2358" s="25"/>
    </row>
    <row r="2359" spans="52:57" x14ac:dyDescent="0.25">
      <c r="AZ2359" s="33"/>
      <c r="BA2359" s="25"/>
    </row>
    <row r="2361" spans="52:57" x14ac:dyDescent="0.25">
      <c r="AZ2361" s="34"/>
      <c r="BA2361" s="35"/>
      <c r="BB2361" s="35"/>
      <c r="BC2361" s="35"/>
      <c r="BD2361" s="35"/>
    </row>
    <row r="2362" spans="52:57" x14ac:dyDescent="0.25">
      <c r="AZ2362" s="33"/>
    </row>
    <row r="2363" spans="52:57" x14ac:dyDescent="0.25">
      <c r="AZ2363" s="33"/>
      <c r="BA2363" s="25"/>
      <c r="BE2363" s="35"/>
    </row>
    <row r="2364" spans="52:57" x14ac:dyDescent="0.25">
      <c r="AZ2364" s="33"/>
      <c r="BA2364" s="25"/>
    </row>
    <row r="2365" spans="52:57" x14ac:dyDescent="0.25">
      <c r="AZ2365" s="33"/>
      <c r="BA2365" s="25"/>
    </row>
    <row r="2366" spans="52:57" x14ac:dyDescent="0.25">
      <c r="AZ2366" s="45"/>
      <c r="BA2366" s="25"/>
    </row>
    <row r="2367" spans="52:57" x14ac:dyDescent="0.25">
      <c r="BA2367" s="25"/>
    </row>
    <row r="2368" spans="52:57" x14ac:dyDescent="0.25">
      <c r="AZ2368" s="34"/>
      <c r="BA2368" s="25"/>
    </row>
    <row r="2369" spans="52:57" x14ac:dyDescent="0.25">
      <c r="AZ2369" s="33"/>
      <c r="BA2369" s="25"/>
    </row>
    <row r="2371" spans="52:57" x14ac:dyDescent="0.25">
      <c r="AZ2371" s="34"/>
      <c r="BA2371" s="35"/>
      <c r="BB2371" s="35"/>
      <c r="BC2371" s="35"/>
      <c r="BD2371" s="35"/>
    </row>
    <row r="2372" spans="52:57" x14ac:dyDescent="0.25">
      <c r="AZ2372" s="33"/>
    </row>
    <row r="2373" spans="52:57" x14ac:dyDescent="0.25">
      <c r="AZ2373" s="33"/>
      <c r="BA2373" s="25"/>
      <c r="BE2373" s="35"/>
    </row>
    <row r="2374" spans="52:57" x14ac:dyDescent="0.25">
      <c r="AZ2374" s="33"/>
      <c r="BA2374" s="25"/>
    </row>
    <row r="2375" spans="52:57" x14ac:dyDescent="0.25">
      <c r="AZ2375" s="33"/>
      <c r="BA2375" s="25"/>
    </row>
    <row r="2376" spans="52:57" x14ac:dyDescent="0.25">
      <c r="AZ2376" s="45"/>
      <c r="BA2376" s="25"/>
    </row>
    <row r="2377" spans="52:57" x14ac:dyDescent="0.25">
      <c r="BA2377" s="25"/>
    </row>
    <row r="2378" spans="52:57" x14ac:dyDescent="0.25">
      <c r="AZ2378" s="34"/>
      <c r="BA2378" s="25"/>
    </row>
    <row r="2379" spans="52:57" x14ac:dyDescent="0.25">
      <c r="AZ2379" s="33"/>
      <c r="BA2379" s="25"/>
    </row>
    <row r="2381" spans="52:57" x14ac:dyDescent="0.25">
      <c r="AZ2381" s="34"/>
      <c r="BA2381" s="35"/>
      <c r="BB2381" s="35"/>
      <c r="BC2381" s="35"/>
      <c r="BD2381" s="35"/>
    </row>
    <row r="2382" spans="52:57" x14ac:dyDescent="0.25">
      <c r="AZ2382" s="33"/>
    </row>
    <row r="2383" spans="52:57" x14ac:dyDescent="0.25">
      <c r="AZ2383" s="33"/>
      <c r="BA2383" s="25"/>
      <c r="BE2383" s="35"/>
    </row>
    <row r="2384" spans="52:57" x14ac:dyDescent="0.25">
      <c r="AZ2384" s="33"/>
      <c r="BA2384" s="25"/>
    </row>
    <row r="2385" spans="52:57" x14ac:dyDescent="0.25">
      <c r="AZ2385" s="33"/>
      <c r="BA2385" s="25"/>
    </row>
    <row r="2386" spans="52:57" x14ac:dyDescent="0.25">
      <c r="AZ2386" s="45"/>
      <c r="BA2386" s="25"/>
    </row>
    <row r="2387" spans="52:57" x14ac:dyDescent="0.25">
      <c r="BA2387" s="25"/>
    </row>
    <row r="2388" spans="52:57" x14ac:dyDescent="0.25">
      <c r="AZ2388" s="34"/>
      <c r="BA2388" s="25"/>
    </row>
    <row r="2389" spans="52:57" x14ac:dyDescent="0.25">
      <c r="AZ2389" s="33"/>
      <c r="BA2389" s="25"/>
    </row>
    <row r="2391" spans="52:57" x14ac:dyDescent="0.25">
      <c r="AZ2391" s="34"/>
      <c r="BA2391" s="35"/>
      <c r="BB2391" s="35"/>
      <c r="BC2391" s="35"/>
      <c r="BD2391" s="35"/>
    </row>
    <row r="2392" spans="52:57" x14ac:dyDescent="0.25">
      <c r="AZ2392" s="33"/>
    </row>
    <row r="2393" spans="52:57" x14ac:dyDescent="0.25">
      <c r="AZ2393" s="33"/>
      <c r="BA2393" s="25"/>
      <c r="BE2393" s="35"/>
    </row>
    <row r="2394" spans="52:57" x14ac:dyDescent="0.25">
      <c r="AZ2394" s="33"/>
      <c r="BA2394" s="25"/>
    </row>
    <row r="2395" spans="52:57" x14ac:dyDescent="0.25">
      <c r="AZ2395" s="33"/>
      <c r="BA2395" s="25"/>
    </row>
    <row r="2396" spans="52:57" x14ac:dyDescent="0.25">
      <c r="AZ2396" s="45"/>
      <c r="BA2396" s="25"/>
    </row>
    <row r="2397" spans="52:57" x14ac:dyDescent="0.25">
      <c r="BA2397" s="25"/>
    </row>
    <row r="2398" spans="52:57" x14ac:dyDescent="0.25">
      <c r="AZ2398" s="34"/>
      <c r="BA2398" s="25"/>
    </row>
    <row r="2399" spans="52:57" x14ac:dyDescent="0.25">
      <c r="AZ2399" s="33"/>
      <c r="BA2399" s="25"/>
    </row>
    <row r="2401" spans="52:57" x14ac:dyDescent="0.25">
      <c r="AZ2401" s="34"/>
      <c r="BA2401" s="35"/>
      <c r="BB2401" s="35"/>
      <c r="BC2401" s="35"/>
      <c r="BD2401" s="35"/>
    </row>
    <row r="2402" spans="52:57" x14ac:dyDescent="0.25">
      <c r="AZ2402" s="33"/>
    </row>
    <row r="2403" spans="52:57" x14ac:dyDescent="0.25">
      <c r="AZ2403" s="33"/>
      <c r="BA2403" s="25"/>
      <c r="BE2403" s="35"/>
    </row>
    <row r="2404" spans="52:57" x14ac:dyDescent="0.25">
      <c r="AZ2404" s="33"/>
      <c r="BA2404" s="25"/>
    </row>
    <row r="2405" spans="52:57" x14ac:dyDescent="0.25">
      <c r="AZ2405" s="33"/>
      <c r="BA2405" s="25"/>
    </row>
    <row r="2406" spans="52:57" x14ac:dyDescent="0.25">
      <c r="AZ2406" s="45"/>
      <c r="BA2406" s="25"/>
    </row>
    <row r="2407" spans="52:57" x14ac:dyDescent="0.25">
      <c r="BA2407" s="25"/>
    </row>
    <row r="2408" spans="52:57" x14ac:dyDescent="0.25">
      <c r="AZ2408" s="34"/>
      <c r="BA2408" s="25"/>
    </row>
    <row r="2409" spans="52:57" x14ac:dyDescent="0.25">
      <c r="AZ2409" s="33"/>
      <c r="BA2409" s="25"/>
    </row>
    <row r="2411" spans="52:57" x14ac:dyDescent="0.25">
      <c r="AZ2411" s="34"/>
      <c r="BA2411" s="35"/>
      <c r="BB2411" s="35"/>
      <c r="BC2411" s="35"/>
      <c r="BD2411" s="35"/>
    </row>
    <row r="2412" spans="52:57" x14ac:dyDescent="0.25">
      <c r="AZ2412" s="33"/>
    </row>
    <row r="2413" spans="52:57" x14ac:dyDescent="0.25">
      <c r="AZ2413" s="33"/>
      <c r="BA2413" s="25"/>
      <c r="BE2413" s="35"/>
    </row>
    <row r="2414" spans="52:57" x14ac:dyDescent="0.25">
      <c r="AZ2414" s="33"/>
      <c r="BA2414" s="25"/>
    </row>
    <row r="2415" spans="52:57" x14ac:dyDescent="0.25">
      <c r="AZ2415" s="33"/>
      <c r="BA2415" s="25"/>
    </row>
    <row r="2416" spans="52:57" x14ac:dyDescent="0.25">
      <c r="AZ2416" s="45"/>
      <c r="BA2416" s="25"/>
    </row>
    <row r="2417" spans="52:57" x14ac:dyDescent="0.25">
      <c r="BA2417" s="25"/>
    </row>
    <row r="2418" spans="52:57" x14ac:dyDescent="0.25">
      <c r="AZ2418" s="34"/>
      <c r="BA2418" s="25"/>
    </row>
    <row r="2419" spans="52:57" x14ac:dyDescent="0.25">
      <c r="AZ2419" s="33"/>
      <c r="BA2419" s="25"/>
    </row>
    <row r="2421" spans="52:57" x14ac:dyDescent="0.25">
      <c r="AZ2421" s="34"/>
      <c r="BA2421" s="35"/>
      <c r="BB2421" s="35"/>
      <c r="BC2421" s="35"/>
      <c r="BD2421" s="35"/>
    </row>
    <row r="2422" spans="52:57" x14ac:dyDescent="0.25">
      <c r="AZ2422" s="33"/>
    </row>
    <row r="2423" spans="52:57" x14ac:dyDescent="0.25">
      <c r="AZ2423" s="33"/>
      <c r="BA2423" s="25"/>
      <c r="BE2423" s="35"/>
    </row>
    <row r="2424" spans="52:57" x14ac:dyDescent="0.25">
      <c r="AZ2424" s="33"/>
      <c r="BA2424" s="25"/>
    </row>
    <row r="2425" spans="52:57" x14ac:dyDescent="0.25">
      <c r="AZ2425" s="33"/>
      <c r="BA2425" s="25"/>
    </row>
    <row r="2426" spans="52:57" x14ac:dyDescent="0.25">
      <c r="AZ2426" s="45"/>
      <c r="BA2426" s="25"/>
    </row>
    <row r="2427" spans="52:57" x14ac:dyDescent="0.25">
      <c r="BA2427" s="25"/>
    </row>
    <row r="2428" spans="52:57" x14ac:dyDescent="0.25">
      <c r="AZ2428" s="34"/>
      <c r="BA2428" s="25"/>
    </row>
    <row r="2429" spans="52:57" x14ac:dyDescent="0.25">
      <c r="AZ2429" s="33"/>
      <c r="BA2429" s="25"/>
    </row>
    <row r="2431" spans="52:57" x14ac:dyDescent="0.25">
      <c r="AZ2431" s="34"/>
      <c r="BA2431" s="35"/>
      <c r="BB2431" s="35"/>
      <c r="BC2431" s="35"/>
      <c r="BD2431" s="35"/>
    </row>
    <row r="2432" spans="52:57" x14ac:dyDescent="0.25">
      <c r="AZ2432" s="33"/>
    </row>
    <row r="2433" spans="52:57" x14ac:dyDescent="0.25">
      <c r="AZ2433" s="33"/>
      <c r="BA2433" s="25"/>
      <c r="BE2433" s="35"/>
    </row>
    <row r="2434" spans="52:57" x14ac:dyDescent="0.25">
      <c r="AZ2434" s="33"/>
      <c r="BA2434" s="25"/>
    </row>
    <row r="2435" spans="52:57" x14ac:dyDescent="0.25">
      <c r="AZ2435" s="33"/>
      <c r="BA2435" s="25"/>
    </row>
    <row r="2436" spans="52:57" x14ac:dyDescent="0.25">
      <c r="AZ2436" s="45"/>
      <c r="BA2436" s="25"/>
    </row>
    <row r="2437" spans="52:57" x14ac:dyDescent="0.25">
      <c r="BA2437" s="25"/>
    </row>
    <row r="2438" spans="52:57" x14ac:dyDescent="0.25">
      <c r="AZ2438" s="34"/>
      <c r="BA2438" s="25"/>
    </row>
    <row r="2439" spans="52:57" x14ac:dyDescent="0.25">
      <c r="AZ2439" s="33"/>
      <c r="BA2439" s="25"/>
    </row>
    <row r="2441" spans="52:57" x14ac:dyDescent="0.25">
      <c r="AZ2441" s="34"/>
      <c r="BA2441" s="35"/>
      <c r="BB2441" s="35"/>
      <c r="BC2441" s="35"/>
      <c r="BD2441" s="35"/>
    </row>
    <row r="2442" spans="52:57" x14ac:dyDescent="0.25">
      <c r="AZ2442" s="33"/>
    </row>
    <row r="2443" spans="52:57" x14ac:dyDescent="0.25">
      <c r="AZ2443" s="33"/>
      <c r="BA2443" s="25"/>
      <c r="BE2443" s="35"/>
    </row>
    <row r="2444" spans="52:57" x14ac:dyDescent="0.25">
      <c r="AZ2444" s="33"/>
      <c r="BA2444" s="25"/>
    </row>
    <row r="2445" spans="52:57" x14ac:dyDescent="0.25">
      <c r="AZ2445" s="33"/>
      <c r="BA2445" s="25"/>
    </row>
    <row r="2446" spans="52:57" x14ac:dyDescent="0.25">
      <c r="AZ2446" s="45"/>
      <c r="BA2446" s="25"/>
    </row>
    <row r="2447" spans="52:57" x14ac:dyDescent="0.25">
      <c r="BA2447" s="25"/>
    </row>
    <row r="2448" spans="52:57" x14ac:dyDescent="0.25">
      <c r="AZ2448" s="34"/>
      <c r="BA2448" s="25"/>
    </row>
    <row r="2449" spans="52:57" x14ac:dyDescent="0.25">
      <c r="AZ2449" s="33"/>
      <c r="BA2449" s="25"/>
    </row>
    <row r="2451" spans="52:57" x14ac:dyDescent="0.25">
      <c r="AZ2451" s="34"/>
      <c r="BA2451" s="35"/>
      <c r="BB2451" s="35"/>
      <c r="BC2451" s="35"/>
      <c r="BD2451" s="35"/>
    </row>
    <row r="2452" spans="52:57" x14ac:dyDescent="0.25">
      <c r="AZ2452" s="33"/>
    </row>
    <row r="2453" spans="52:57" x14ac:dyDescent="0.25">
      <c r="AZ2453" s="33"/>
      <c r="BA2453" s="25"/>
      <c r="BE2453" s="35"/>
    </row>
    <row r="2454" spans="52:57" x14ac:dyDescent="0.25">
      <c r="AZ2454" s="33"/>
      <c r="BA2454" s="25"/>
    </row>
    <row r="2455" spans="52:57" x14ac:dyDescent="0.25">
      <c r="AZ2455" s="33"/>
      <c r="BA2455" s="25"/>
    </row>
    <row r="2456" spans="52:57" x14ac:dyDescent="0.25">
      <c r="AZ2456" s="45"/>
      <c r="BA2456" s="25"/>
    </row>
    <row r="2457" spans="52:57" x14ac:dyDescent="0.25">
      <c r="BA2457" s="25"/>
    </row>
    <row r="2458" spans="52:57" x14ac:dyDescent="0.25">
      <c r="AZ2458" s="34"/>
      <c r="BA2458" s="25"/>
    </row>
    <row r="2459" spans="52:57" x14ac:dyDescent="0.25">
      <c r="AZ2459" s="33"/>
      <c r="BA2459" s="25"/>
    </row>
    <row r="2461" spans="52:57" x14ac:dyDescent="0.25">
      <c r="AZ2461" s="34"/>
      <c r="BA2461" s="35"/>
      <c r="BB2461" s="35"/>
      <c r="BC2461" s="35"/>
      <c r="BD2461" s="35"/>
    </row>
    <row r="2462" spans="52:57" x14ac:dyDescent="0.25">
      <c r="AZ2462" s="33"/>
    </row>
    <row r="2463" spans="52:57" x14ac:dyDescent="0.25">
      <c r="AZ2463" s="33"/>
      <c r="BA2463" s="25"/>
      <c r="BE2463" s="35"/>
    </row>
    <row r="2464" spans="52:57" x14ac:dyDescent="0.25">
      <c r="AZ2464" s="33"/>
      <c r="BA2464" s="25"/>
    </row>
    <row r="2465" spans="52:57" x14ac:dyDescent="0.25">
      <c r="AZ2465" s="33"/>
      <c r="BA2465" s="25"/>
    </row>
    <row r="2466" spans="52:57" x14ac:dyDescent="0.25">
      <c r="AZ2466" s="45"/>
      <c r="BA2466" s="25"/>
    </row>
    <row r="2467" spans="52:57" x14ac:dyDescent="0.25">
      <c r="BA2467" s="25"/>
    </row>
    <row r="2468" spans="52:57" x14ac:dyDescent="0.25">
      <c r="AZ2468" s="34"/>
      <c r="BA2468" s="25"/>
    </row>
    <row r="2469" spans="52:57" x14ac:dyDescent="0.25">
      <c r="AZ2469" s="33"/>
      <c r="BA2469" s="25"/>
    </row>
    <row r="2471" spans="52:57" x14ac:dyDescent="0.25">
      <c r="AZ2471" s="34"/>
      <c r="BA2471" s="35"/>
      <c r="BB2471" s="35"/>
      <c r="BC2471" s="35"/>
      <c r="BD2471" s="35"/>
    </row>
    <row r="2472" spans="52:57" x14ac:dyDescent="0.25">
      <c r="AZ2472" s="33"/>
    </row>
    <row r="2473" spans="52:57" x14ac:dyDescent="0.25">
      <c r="AZ2473" s="33"/>
      <c r="BA2473" s="25"/>
      <c r="BE2473" s="35"/>
    </row>
    <row r="2474" spans="52:57" x14ac:dyDescent="0.25">
      <c r="AZ2474" s="33"/>
      <c r="BA2474" s="25"/>
    </row>
    <row r="2475" spans="52:57" x14ac:dyDescent="0.25">
      <c r="AZ2475" s="33"/>
      <c r="BA2475" s="25"/>
    </row>
    <row r="2476" spans="52:57" x14ac:dyDescent="0.25">
      <c r="AZ2476" s="45"/>
      <c r="BA2476" s="25"/>
    </row>
    <row r="2477" spans="52:57" x14ac:dyDescent="0.25">
      <c r="BA2477" s="25"/>
    </row>
    <row r="2478" spans="52:57" x14ac:dyDescent="0.25">
      <c r="AZ2478" s="34"/>
      <c r="BA2478" s="25"/>
    </row>
    <row r="2479" spans="52:57" x14ac:dyDescent="0.25">
      <c r="AZ2479" s="33"/>
      <c r="BA2479" s="25"/>
    </row>
    <row r="2481" spans="52:57" x14ac:dyDescent="0.25">
      <c r="AZ2481" s="34"/>
      <c r="BA2481" s="35"/>
      <c r="BB2481" s="35"/>
      <c r="BC2481" s="35"/>
      <c r="BD2481" s="35"/>
    </row>
    <row r="2482" spans="52:57" x14ac:dyDescent="0.25">
      <c r="AZ2482" s="33"/>
    </row>
    <row r="2483" spans="52:57" x14ac:dyDescent="0.25">
      <c r="AZ2483" s="33"/>
      <c r="BA2483" s="25"/>
      <c r="BE2483" s="35"/>
    </row>
    <row r="2484" spans="52:57" x14ac:dyDescent="0.25">
      <c r="AZ2484" s="33"/>
      <c r="BA2484" s="25"/>
    </row>
    <row r="2485" spans="52:57" x14ac:dyDescent="0.25">
      <c r="AZ2485" s="33"/>
      <c r="BA2485" s="25"/>
    </row>
    <row r="2486" spans="52:57" x14ac:dyDescent="0.25">
      <c r="AZ2486" s="45"/>
      <c r="BA2486" s="25"/>
    </row>
    <row r="2487" spans="52:57" x14ac:dyDescent="0.25">
      <c r="BA2487" s="25"/>
    </row>
    <row r="2488" spans="52:57" x14ac:dyDescent="0.25">
      <c r="AZ2488" s="34"/>
      <c r="BA2488" s="25"/>
    </row>
    <row r="2489" spans="52:57" x14ac:dyDescent="0.25">
      <c r="AZ2489" s="33"/>
      <c r="BA2489" s="25"/>
    </row>
    <row r="2491" spans="52:57" x14ac:dyDescent="0.25">
      <c r="AZ2491" s="34"/>
      <c r="BA2491" s="35"/>
      <c r="BB2491" s="35"/>
      <c r="BC2491" s="35"/>
      <c r="BD2491" s="35"/>
    </row>
    <row r="2492" spans="52:57" x14ac:dyDescent="0.25">
      <c r="AZ2492" s="33"/>
    </row>
    <row r="2493" spans="52:57" x14ac:dyDescent="0.25">
      <c r="AZ2493" s="33"/>
      <c r="BA2493" s="25"/>
      <c r="BE2493" s="35"/>
    </row>
    <row r="2494" spans="52:57" x14ac:dyDescent="0.25">
      <c r="AZ2494" s="33"/>
      <c r="BA2494" s="25"/>
    </row>
    <row r="2495" spans="52:57" x14ac:dyDescent="0.25">
      <c r="AZ2495" s="33"/>
      <c r="BA2495" s="25"/>
    </row>
    <row r="2496" spans="52:57" x14ac:dyDescent="0.25">
      <c r="AZ2496" s="45"/>
      <c r="BA2496" s="25"/>
    </row>
    <row r="2497" spans="52:57" x14ac:dyDescent="0.25">
      <c r="BA2497" s="25"/>
    </row>
    <row r="2498" spans="52:57" x14ac:dyDescent="0.25">
      <c r="AZ2498" s="34"/>
      <c r="BA2498" s="25"/>
    </row>
    <row r="2499" spans="52:57" x14ac:dyDescent="0.25">
      <c r="AZ2499" s="33"/>
      <c r="BA2499" s="25"/>
    </row>
    <row r="2501" spans="52:57" x14ac:dyDescent="0.25">
      <c r="AZ2501" s="34"/>
      <c r="BA2501" s="35"/>
      <c r="BB2501" s="35"/>
      <c r="BC2501" s="35"/>
      <c r="BD2501" s="35"/>
    </row>
    <row r="2502" spans="52:57" x14ac:dyDescent="0.25">
      <c r="AZ2502" s="33"/>
    </row>
    <row r="2503" spans="52:57" x14ac:dyDescent="0.25">
      <c r="AZ2503" s="33"/>
      <c r="BA2503" s="25"/>
      <c r="BE2503" s="35"/>
    </row>
    <row r="2504" spans="52:57" x14ac:dyDescent="0.25">
      <c r="AZ2504" s="33"/>
      <c r="BA2504" s="25"/>
    </row>
    <row r="2505" spans="52:57" x14ac:dyDescent="0.25">
      <c r="AZ2505" s="33"/>
      <c r="BA2505" s="25"/>
    </row>
    <row r="2506" spans="52:57" x14ac:dyDescent="0.25">
      <c r="AZ2506" s="45"/>
      <c r="BA2506" s="25"/>
    </row>
    <row r="2507" spans="52:57" x14ac:dyDescent="0.25">
      <c r="BA2507" s="25"/>
    </row>
    <row r="2508" spans="52:57" x14ac:dyDescent="0.25">
      <c r="AZ2508" s="34"/>
      <c r="BA2508" s="25"/>
    </row>
    <row r="2509" spans="52:57" x14ac:dyDescent="0.25">
      <c r="AZ2509" s="33"/>
      <c r="BA2509" s="25"/>
    </row>
    <row r="2511" spans="52:57" x14ac:dyDescent="0.25">
      <c r="AZ2511" s="34"/>
      <c r="BA2511" s="35"/>
      <c r="BB2511" s="35"/>
      <c r="BC2511" s="35"/>
      <c r="BD2511" s="35"/>
    </row>
    <row r="2512" spans="52:57" x14ac:dyDescent="0.25">
      <c r="AZ2512" s="33"/>
    </row>
    <row r="2513" spans="52:57" x14ac:dyDescent="0.25">
      <c r="AZ2513" s="33"/>
      <c r="BA2513" s="25"/>
      <c r="BE2513" s="35"/>
    </row>
    <row r="2514" spans="52:57" x14ac:dyDescent="0.25">
      <c r="AZ2514" s="33"/>
      <c r="BA2514" s="25"/>
    </row>
    <row r="2515" spans="52:57" x14ac:dyDescent="0.25">
      <c r="AZ2515" s="33"/>
      <c r="BA2515" s="25"/>
    </row>
    <row r="2516" spans="52:57" x14ac:dyDescent="0.25">
      <c r="AZ2516" s="45"/>
      <c r="BA2516" s="25"/>
    </row>
    <row r="2517" spans="52:57" x14ac:dyDescent="0.25">
      <c r="BA2517" s="25"/>
    </row>
    <row r="2518" spans="52:57" x14ac:dyDescent="0.25">
      <c r="AZ2518" s="34"/>
      <c r="BA2518" s="25"/>
    </row>
    <row r="2519" spans="52:57" x14ac:dyDescent="0.25">
      <c r="AZ2519" s="33"/>
      <c r="BA2519" s="25"/>
    </row>
    <row r="2521" spans="52:57" x14ac:dyDescent="0.25">
      <c r="AZ2521" s="34"/>
      <c r="BA2521" s="35"/>
      <c r="BB2521" s="35"/>
      <c r="BC2521" s="35"/>
      <c r="BD2521" s="35"/>
    </row>
    <row r="2522" spans="52:57" x14ac:dyDescent="0.25">
      <c r="AZ2522" s="33"/>
    </row>
    <row r="2523" spans="52:57" x14ac:dyDescent="0.25">
      <c r="AZ2523" s="33"/>
      <c r="BA2523" s="25"/>
      <c r="BE2523" s="35"/>
    </row>
    <row r="2524" spans="52:57" x14ac:dyDescent="0.25">
      <c r="AZ2524" s="33"/>
      <c r="BA2524" s="25"/>
    </row>
    <row r="2525" spans="52:57" x14ac:dyDescent="0.25">
      <c r="AZ2525" s="33"/>
      <c r="BA2525" s="25"/>
    </row>
    <row r="2526" spans="52:57" x14ac:dyDescent="0.25">
      <c r="AZ2526" s="45"/>
      <c r="BA2526" s="25"/>
    </row>
    <row r="2527" spans="52:57" x14ac:dyDescent="0.25">
      <c r="BA2527" s="25"/>
    </row>
    <row r="2528" spans="52:57" x14ac:dyDescent="0.25">
      <c r="AZ2528" s="34"/>
      <c r="BA2528" s="25"/>
    </row>
    <row r="2529" spans="52:57" x14ac:dyDescent="0.25">
      <c r="AZ2529" s="33"/>
      <c r="BA2529" s="25"/>
    </row>
    <row r="2531" spans="52:57" x14ac:dyDescent="0.25">
      <c r="AZ2531" s="34"/>
      <c r="BA2531" s="35"/>
      <c r="BB2531" s="35"/>
      <c r="BC2531" s="35"/>
      <c r="BD2531" s="35"/>
    </row>
    <row r="2532" spans="52:57" x14ac:dyDescent="0.25">
      <c r="AZ2532" s="33"/>
    </row>
    <row r="2533" spans="52:57" x14ac:dyDescent="0.25">
      <c r="AZ2533" s="33"/>
      <c r="BA2533" s="25"/>
      <c r="BE2533" s="35"/>
    </row>
    <row r="2534" spans="52:57" x14ac:dyDescent="0.25">
      <c r="AZ2534" s="33"/>
      <c r="BA2534" s="25"/>
    </row>
    <row r="2535" spans="52:57" x14ac:dyDescent="0.25">
      <c r="AZ2535" s="33"/>
      <c r="BA2535" s="25"/>
    </row>
    <row r="2536" spans="52:57" x14ac:dyDescent="0.25">
      <c r="AZ2536" s="45"/>
      <c r="BA2536" s="25"/>
    </row>
    <row r="2537" spans="52:57" x14ac:dyDescent="0.25">
      <c r="BA2537" s="25"/>
    </row>
    <row r="2538" spans="52:57" x14ac:dyDescent="0.25">
      <c r="AZ2538" s="34"/>
      <c r="BA2538" s="25"/>
    </row>
    <row r="2539" spans="52:57" x14ac:dyDescent="0.25">
      <c r="AZ2539" s="33"/>
      <c r="BA2539" s="25"/>
    </row>
    <row r="2541" spans="52:57" x14ac:dyDescent="0.25">
      <c r="AZ2541" s="34"/>
      <c r="BA2541" s="35"/>
      <c r="BB2541" s="35"/>
      <c r="BC2541" s="35"/>
      <c r="BD2541" s="35"/>
    </row>
    <row r="2542" spans="52:57" x14ac:dyDescent="0.25">
      <c r="AZ2542" s="33"/>
    </row>
    <row r="2543" spans="52:57" x14ac:dyDescent="0.25">
      <c r="AZ2543" s="33"/>
      <c r="BA2543" s="25"/>
      <c r="BE2543" s="35"/>
    </row>
    <row r="2544" spans="52:57" x14ac:dyDescent="0.25">
      <c r="AZ2544" s="33"/>
      <c r="BA2544" s="25"/>
    </row>
    <row r="2545" spans="52:57" x14ac:dyDescent="0.25">
      <c r="AZ2545" s="33"/>
      <c r="BA2545" s="25"/>
    </row>
    <row r="2546" spans="52:57" x14ac:dyDescent="0.25">
      <c r="AZ2546" s="45"/>
      <c r="BA2546" s="25"/>
    </row>
    <row r="2547" spans="52:57" x14ac:dyDescent="0.25">
      <c r="BA2547" s="25"/>
    </row>
    <row r="2548" spans="52:57" x14ac:dyDescent="0.25">
      <c r="AZ2548" s="34"/>
      <c r="BA2548" s="25"/>
    </row>
    <row r="2549" spans="52:57" x14ac:dyDescent="0.25">
      <c r="AZ2549" s="33"/>
      <c r="BA2549" s="25"/>
    </row>
    <row r="2551" spans="52:57" x14ac:dyDescent="0.25">
      <c r="AZ2551" s="34"/>
      <c r="BA2551" s="35"/>
      <c r="BB2551" s="35"/>
      <c r="BC2551" s="35"/>
      <c r="BD2551" s="35"/>
    </row>
    <row r="2552" spans="52:57" x14ac:dyDescent="0.25">
      <c r="AZ2552" s="33"/>
    </row>
    <row r="2553" spans="52:57" x14ac:dyDescent="0.25">
      <c r="AZ2553" s="33"/>
      <c r="BA2553" s="25"/>
      <c r="BE2553" s="35"/>
    </row>
    <row r="2554" spans="52:57" x14ac:dyDescent="0.25">
      <c r="AZ2554" s="33"/>
      <c r="BA2554" s="25"/>
    </row>
    <row r="2555" spans="52:57" x14ac:dyDescent="0.25">
      <c r="AZ2555" s="33"/>
      <c r="BA2555" s="25"/>
    </row>
    <row r="2556" spans="52:57" x14ac:dyDescent="0.25">
      <c r="AZ2556" s="45"/>
      <c r="BA2556" s="25"/>
    </row>
    <row r="2557" spans="52:57" x14ac:dyDescent="0.25">
      <c r="BA2557" s="25"/>
    </row>
    <row r="2558" spans="52:57" x14ac:dyDescent="0.25">
      <c r="AZ2558" s="34"/>
      <c r="BA2558" s="25"/>
    </row>
    <row r="2559" spans="52:57" x14ac:dyDescent="0.25">
      <c r="AZ2559" s="33"/>
      <c r="BA2559" s="25"/>
    </row>
    <row r="2561" spans="52:57" x14ac:dyDescent="0.25">
      <c r="AZ2561" s="34"/>
      <c r="BA2561" s="35"/>
      <c r="BB2561" s="35"/>
      <c r="BC2561" s="35"/>
      <c r="BD2561" s="35"/>
    </row>
    <row r="2562" spans="52:57" x14ac:dyDescent="0.25">
      <c r="AZ2562" s="33"/>
    </row>
    <row r="2563" spans="52:57" x14ac:dyDescent="0.25">
      <c r="AZ2563" s="33"/>
      <c r="BA2563" s="25"/>
      <c r="BE2563" s="35"/>
    </row>
    <row r="2564" spans="52:57" x14ac:dyDescent="0.25">
      <c r="AZ2564" s="33"/>
      <c r="BA2564" s="25"/>
    </row>
    <row r="2565" spans="52:57" x14ac:dyDescent="0.25">
      <c r="AZ2565" s="33"/>
      <c r="BA2565" s="25"/>
    </row>
    <row r="2566" spans="52:57" x14ac:dyDescent="0.25">
      <c r="AZ2566" s="45"/>
      <c r="BA2566" s="25"/>
    </row>
    <row r="2567" spans="52:57" x14ac:dyDescent="0.25">
      <c r="BA2567" s="25"/>
    </row>
    <row r="2568" spans="52:57" x14ac:dyDescent="0.25">
      <c r="AZ2568" s="34"/>
      <c r="BA2568" s="25"/>
    </row>
    <row r="2569" spans="52:57" x14ac:dyDescent="0.25">
      <c r="AZ2569" s="33"/>
      <c r="BA2569" s="25"/>
    </row>
    <row r="2571" spans="52:57" x14ac:dyDescent="0.25">
      <c r="AZ2571" s="34"/>
      <c r="BA2571" s="35"/>
      <c r="BB2571" s="35"/>
      <c r="BC2571" s="35"/>
      <c r="BD2571" s="35"/>
    </row>
    <row r="2572" spans="52:57" x14ac:dyDescent="0.25">
      <c r="AZ2572" s="33"/>
    </row>
    <row r="2573" spans="52:57" x14ac:dyDescent="0.25">
      <c r="AZ2573" s="33"/>
      <c r="BA2573" s="25"/>
      <c r="BE2573" s="35"/>
    </row>
    <row r="2574" spans="52:57" x14ac:dyDescent="0.25">
      <c r="AZ2574" s="33"/>
      <c r="BA2574" s="25"/>
    </row>
    <row r="2575" spans="52:57" x14ac:dyDescent="0.25">
      <c r="AZ2575" s="33"/>
      <c r="BA2575" s="25"/>
    </row>
    <row r="2576" spans="52:57" x14ac:dyDescent="0.25">
      <c r="AZ2576" s="45"/>
      <c r="BA2576" s="25"/>
    </row>
    <row r="2577" spans="52:57" x14ac:dyDescent="0.25">
      <c r="BA2577" s="25"/>
    </row>
    <row r="2578" spans="52:57" x14ac:dyDescent="0.25">
      <c r="AZ2578" s="34"/>
      <c r="BA2578" s="25"/>
    </row>
    <row r="2579" spans="52:57" x14ac:dyDescent="0.25">
      <c r="AZ2579" s="33"/>
      <c r="BA2579" s="25"/>
    </row>
    <row r="2581" spans="52:57" x14ac:dyDescent="0.25">
      <c r="AZ2581" s="34"/>
      <c r="BA2581" s="35"/>
      <c r="BB2581" s="35"/>
      <c r="BC2581" s="35"/>
      <c r="BD2581" s="35"/>
    </row>
    <row r="2582" spans="52:57" x14ac:dyDescent="0.25">
      <c r="AZ2582" s="33"/>
    </row>
    <row r="2583" spans="52:57" x14ac:dyDescent="0.25">
      <c r="AZ2583" s="33"/>
      <c r="BA2583" s="25"/>
      <c r="BE2583" s="35"/>
    </row>
    <row r="2584" spans="52:57" x14ac:dyDescent="0.25">
      <c r="AZ2584" s="33"/>
      <c r="BA2584" s="25"/>
    </row>
    <row r="2585" spans="52:57" x14ac:dyDescent="0.25">
      <c r="AZ2585" s="33"/>
      <c r="BA2585" s="25"/>
    </row>
    <row r="2586" spans="52:57" x14ac:dyDescent="0.25">
      <c r="AZ2586" s="45"/>
      <c r="BA2586" s="25"/>
    </row>
    <row r="2587" spans="52:57" x14ac:dyDescent="0.25">
      <c r="BA2587" s="25"/>
    </row>
    <row r="2588" spans="52:57" x14ac:dyDescent="0.25">
      <c r="AZ2588" s="34"/>
      <c r="BA2588" s="25"/>
    </row>
    <row r="2589" spans="52:57" x14ac:dyDescent="0.25">
      <c r="AZ2589" s="33"/>
      <c r="BA2589" s="25"/>
    </row>
    <row r="2591" spans="52:57" x14ac:dyDescent="0.25">
      <c r="AZ2591" s="34"/>
      <c r="BA2591" s="35"/>
      <c r="BB2591" s="35"/>
      <c r="BC2591" s="35"/>
      <c r="BD2591" s="35"/>
    </row>
    <row r="2592" spans="52:57" x14ac:dyDescent="0.25">
      <c r="AZ2592" s="33"/>
    </row>
    <row r="2593" spans="52:57" x14ac:dyDescent="0.25">
      <c r="AZ2593" s="33"/>
      <c r="BA2593" s="25"/>
      <c r="BE2593" s="35"/>
    </row>
    <row r="2594" spans="52:57" x14ac:dyDescent="0.25">
      <c r="AZ2594" s="33"/>
      <c r="BA2594" s="25"/>
    </row>
    <row r="2595" spans="52:57" x14ac:dyDescent="0.25">
      <c r="AZ2595" s="33"/>
      <c r="BA2595" s="25"/>
    </row>
    <row r="2596" spans="52:57" x14ac:dyDescent="0.25">
      <c r="AZ2596" s="45"/>
      <c r="BA2596" s="25"/>
    </row>
    <row r="2597" spans="52:57" x14ac:dyDescent="0.25">
      <c r="BA2597" s="25"/>
    </row>
    <row r="2598" spans="52:57" x14ac:dyDescent="0.25">
      <c r="AZ2598" s="34"/>
      <c r="BA2598" s="25"/>
    </row>
    <row r="2599" spans="52:57" x14ac:dyDescent="0.25">
      <c r="AZ2599" s="33"/>
      <c r="BA2599" s="25"/>
    </row>
    <row r="2601" spans="52:57" x14ac:dyDescent="0.25">
      <c r="AZ2601" s="34"/>
      <c r="BA2601" s="35"/>
      <c r="BB2601" s="35"/>
      <c r="BC2601" s="35"/>
      <c r="BD2601" s="35"/>
    </row>
    <row r="2602" spans="52:57" x14ac:dyDescent="0.25">
      <c r="AZ2602" s="33"/>
    </row>
    <row r="2603" spans="52:57" x14ac:dyDescent="0.25">
      <c r="AZ2603" s="33"/>
      <c r="BA2603" s="25"/>
      <c r="BE2603" s="35"/>
    </row>
    <row r="2604" spans="52:57" x14ac:dyDescent="0.25">
      <c r="AZ2604" s="33"/>
      <c r="BA2604" s="25"/>
    </row>
    <row r="2605" spans="52:57" x14ac:dyDescent="0.25">
      <c r="AZ2605" s="33"/>
      <c r="BA2605" s="25"/>
    </row>
    <row r="2606" spans="52:57" x14ac:dyDescent="0.25">
      <c r="AZ2606" s="45"/>
      <c r="BA2606" s="25"/>
    </row>
    <row r="2607" spans="52:57" x14ac:dyDescent="0.25">
      <c r="BA2607" s="25"/>
    </row>
    <row r="2608" spans="52:57" x14ac:dyDescent="0.25">
      <c r="AZ2608" s="34"/>
      <c r="BA2608" s="25"/>
    </row>
    <row r="2609" spans="52:57" x14ac:dyDescent="0.25">
      <c r="AZ2609" s="33"/>
      <c r="BA2609" s="25"/>
    </row>
    <row r="2611" spans="52:57" x14ac:dyDescent="0.25">
      <c r="AZ2611" s="34"/>
      <c r="BA2611" s="35"/>
      <c r="BB2611" s="35"/>
      <c r="BC2611" s="35"/>
      <c r="BD2611" s="35"/>
    </row>
    <row r="2612" spans="52:57" x14ac:dyDescent="0.25">
      <c r="AZ2612" s="33"/>
    </row>
    <row r="2613" spans="52:57" x14ac:dyDescent="0.25">
      <c r="AZ2613" s="33"/>
      <c r="BA2613" s="25"/>
      <c r="BE2613" s="35"/>
    </row>
    <row r="2614" spans="52:57" x14ac:dyDescent="0.25">
      <c r="AZ2614" s="33"/>
      <c r="BA2614" s="25"/>
    </row>
    <row r="2615" spans="52:57" x14ac:dyDescent="0.25">
      <c r="AZ2615" s="33"/>
      <c r="BA2615" s="25"/>
    </row>
    <row r="2616" spans="52:57" x14ac:dyDescent="0.25">
      <c r="AZ2616" s="45"/>
      <c r="BA2616" s="25"/>
    </row>
    <row r="2617" spans="52:57" x14ac:dyDescent="0.25">
      <c r="BA2617" s="25"/>
    </row>
    <row r="2618" spans="52:57" x14ac:dyDescent="0.25">
      <c r="AZ2618" s="34"/>
      <c r="BA2618" s="25"/>
    </row>
    <row r="2619" spans="52:57" x14ac:dyDescent="0.25">
      <c r="AZ2619" s="33"/>
      <c r="BA2619" s="25"/>
    </row>
    <row r="2621" spans="52:57" x14ac:dyDescent="0.25">
      <c r="AZ2621" s="34"/>
      <c r="BA2621" s="35"/>
      <c r="BB2621" s="35"/>
      <c r="BC2621" s="35"/>
      <c r="BD2621" s="35"/>
    </row>
    <row r="2622" spans="52:57" x14ac:dyDescent="0.25">
      <c r="AZ2622" s="33"/>
    </row>
    <row r="2623" spans="52:57" x14ac:dyDescent="0.25">
      <c r="AZ2623" s="33"/>
      <c r="BA2623" s="25"/>
      <c r="BE2623" s="35"/>
    </row>
    <row r="2624" spans="52:57" x14ac:dyDescent="0.25">
      <c r="AZ2624" s="33"/>
      <c r="BA2624" s="25"/>
    </row>
    <row r="2625" spans="52:57" x14ac:dyDescent="0.25">
      <c r="AZ2625" s="33"/>
      <c r="BA2625" s="25"/>
    </row>
    <row r="2626" spans="52:57" x14ac:dyDescent="0.25">
      <c r="AZ2626" s="45"/>
      <c r="BA2626" s="25"/>
    </row>
    <row r="2627" spans="52:57" x14ac:dyDescent="0.25">
      <c r="BA2627" s="25"/>
    </row>
    <row r="2628" spans="52:57" x14ac:dyDescent="0.25">
      <c r="AZ2628" s="34"/>
      <c r="BA2628" s="25"/>
    </row>
    <row r="2629" spans="52:57" x14ac:dyDescent="0.25">
      <c r="AZ2629" s="33"/>
      <c r="BA2629" s="25"/>
    </row>
    <row r="2631" spans="52:57" x14ac:dyDescent="0.25">
      <c r="AZ2631" s="34"/>
      <c r="BA2631" s="35"/>
      <c r="BB2631" s="35"/>
      <c r="BC2631" s="35"/>
      <c r="BD2631" s="35"/>
    </row>
    <row r="2632" spans="52:57" x14ac:dyDescent="0.25">
      <c r="AZ2632" s="33"/>
    </row>
    <row r="2633" spans="52:57" x14ac:dyDescent="0.25">
      <c r="AZ2633" s="33"/>
      <c r="BA2633" s="25"/>
      <c r="BE2633" s="35"/>
    </row>
    <row r="2634" spans="52:57" x14ac:dyDescent="0.25">
      <c r="AZ2634" s="33"/>
      <c r="BA2634" s="25"/>
    </row>
    <row r="2635" spans="52:57" x14ac:dyDescent="0.25">
      <c r="AZ2635" s="33"/>
      <c r="BA2635" s="25"/>
    </row>
    <row r="2636" spans="52:57" x14ac:dyDescent="0.25">
      <c r="AZ2636" s="45"/>
      <c r="BA2636" s="25"/>
    </row>
    <row r="2637" spans="52:57" x14ac:dyDescent="0.25">
      <c r="BA2637" s="25"/>
    </row>
    <row r="2638" spans="52:57" x14ac:dyDescent="0.25">
      <c r="AZ2638" s="34"/>
      <c r="BA2638" s="25"/>
    </row>
    <row r="2639" spans="52:57" x14ac:dyDescent="0.25">
      <c r="AZ2639" s="33"/>
      <c r="BA2639" s="25"/>
    </row>
    <row r="2641" spans="52:57" x14ac:dyDescent="0.25">
      <c r="AZ2641" s="34"/>
      <c r="BA2641" s="35"/>
      <c r="BB2641" s="35"/>
      <c r="BC2641" s="35"/>
      <c r="BD2641" s="35"/>
    </row>
    <row r="2642" spans="52:57" x14ac:dyDescent="0.25">
      <c r="AZ2642" s="33"/>
    </row>
    <row r="2643" spans="52:57" x14ac:dyDescent="0.25">
      <c r="AZ2643" s="33"/>
      <c r="BA2643" s="25"/>
      <c r="BE2643" s="35"/>
    </row>
    <row r="2644" spans="52:57" x14ac:dyDescent="0.25">
      <c r="AZ2644" s="33"/>
      <c r="BA2644" s="25"/>
    </row>
    <row r="2645" spans="52:57" x14ac:dyDescent="0.25">
      <c r="AZ2645" s="33"/>
      <c r="BA2645" s="25"/>
    </row>
    <row r="2646" spans="52:57" x14ac:dyDescent="0.25">
      <c r="AZ2646" s="45"/>
      <c r="BA2646" s="25"/>
    </row>
    <row r="2647" spans="52:57" x14ac:dyDescent="0.25">
      <c r="BA2647" s="25"/>
    </row>
    <row r="2648" spans="52:57" x14ac:dyDescent="0.25">
      <c r="AZ2648" s="34"/>
      <c r="BA2648" s="25"/>
    </row>
    <row r="2649" spans="52:57" x14ac:dyDescent="0.25">
      <c r="AZ2649" s="33"/>
      <c r="BA2649" s="25"/>
    </row>
    <row r="2651" spans="52:57" x14ac:dyDescent="0.25">
      <c r="AZ2651" s="34"/>
      <c r="BA2651" s="35"/>
      <c r="BB2651" s="35"/>
      <c r="BC2651" s="35"/>
      <c r="BD2651" s="35"/>
    </row>
    <row r="2652" spans="52:57" x14ac:dyDescent="0.25">
      <c r="AZ2652" s="33"/>
    </row>
    <row r="2653" spans="52:57" x14ac:dyDescent="0.25">
      <c r="AZ2653" s="33"/>
      <c r="BA2653" s="25"/>
      <c r="BE2653" s="35"/>
    </row>
    <row r="2654" spans="52:57" x14ac:dyDescent="0.25">
      <c r="AZ2654" s="33"/>
      <c r="BA2654" s="25"/>
    </row>
    <row r="2655" spans="52:57" x14ac:dyDescent="0.25">
      <c r="AZ2655" s="33"/>
      <c r="BA2655" s="25"/>
    </row>
    <row r="2656" spans="52:57" x14ac:dyDescent="0.25">
      <c r="AZ2656" s="45"/>
      <c r="BA2656" s="25"/>
    </row>
    <row r="2657" spans="52:57" x14ac:dyDescent="0.25">
      <c r="BA2657" s="25"/>
    </row>
    <row r="2658" spans="52:57" x14ac:dyDescent="0.25">
      <c r="AZ2658" s="34"/>
      <c r="BA2658" s="25"/>
    </row>
    <row r="2659" spans="52:57" x14ac:dyDescent="0.25">
      <c r="AZ2659" s="33"/>
      <c r="BA2659" s="25"/>
    </row>
    <row r="2661" spans="52:57" x14ac:dyDescent="0.25">
      <c r="AZ2661" s="34"/>
      <c r="BA2661" s="35"/>
      <c r="BB2661" s="35"/>
      <c r="BC2661" s="35"/>
      <c r="BD2661" s="35"/>
    </row>
    <row r="2662" spans="52:57" x14ac:dyDescent="0.25">
      <c r="AZ2662" s="33"/>
    </row>
    <row r="2663" spans="52:57" x14ac:dyDescent="0.25">
      <c r="AZ2663" s="33"/>
      <c r="BA2663" s="25"/>
      <c r="BE2663" s="35"/>
    </row>
    <row r="2664" spans="52:57" x14ac:dyDescent="0.25">
      <c r="AZ2664" s="33"/>
      <c r="BA2664" s="25"/>
    </row>
    <row r="2665" spans="52:57" x14ac:dyDescent="0.25">
      <c r="AZ2665" s="33"/>
      <c r="BA2665" s="25"/>
    </row>
    <row r="2666" spans="52:57" x14ac:dyDescent="0.25">
      <c r="AZ2666" s="45"/>
      <c r="BA2666" s="25"/>
    </row>
    <row r="2667" spans="52:57" x14ac:dyDescent="0.25">
      <c r="BA2667" s="25"/>
    </row>
    <row r="2668" spans="52:57" x14ac:dyDescent="0.25">
      <c r="AZ2668" s="34"/>
      <c r="BA2668" s="25"/>
    </row>
    <row r="2669" spans="52:57" x14ac:dyDescent="0.25">
      <c r="AZ2669" s="33"/>
      <c r="BA2669" s="25"/>
    </row>
    <row r="2671" spans="52:57" x14ac:dyDescent="0.25">
      <c r="AZ2671" s="34"/>
      <c r="BA2671" s="35"/>
      <c r="BB2671" s="35"/>
      <c r="BC2671" s="35"/>
      <c r="BD2671" s="35"/>
    </row>
    <row r="2672" spans="52:57" x14ac:dyDescent="0.25">
      <c r="AZ2672" s="33"/>
    </row>
    <row r="2673" spans="52:57" x14ac:dyDescent="0.25">
      <c r="AZ2673" s="33"/>
      <c r="BA2673" s="25"/>
      <c r="BE2673" s="35"/>
    </row>
    <row r="2674" spans="52:57" x14ac:dyDescent="0.25">
      <c r="AZ2674" s="33"/>
      <c r="BA2674" s="25"/>
    </row>
    <row r="2675" spans="52:57" x14ac:dyDescent="0.25">
      <c r="AZ2675" s="33"/>
      <c r="BA2675" s="25"/>
    </row>
    <row r="2676" spans="52:57" x14ac:dyDescent="0.25">
      <c r="AZ2676" s="45"/>
      <c r="BA2676" s="25"/>
    </row>
    <row r="2677" spans="52:57" x14ac:dyDescent="0.25">
      <c r="BA2677" s="25"/>
    </row>
    <row r="2678" spans="52:57" x14ac:dyDescent="0.25">
      <c r="AZ2678" s="34"/>
      <c r="BA2678" s="25"/>
    </row>
    <row r="2679" spans="52:57" x14ac:dyDescent="0.25">
      <c r="AZ2679" s="33"/>
      <c r="BA2679" s="25"/>
    </row>
    <row r="2681" spans="52:57" x14ac:dyDescent="0.25">
      <c r="AZ2681" s="34"/>
      <c r="BA2681" s="35"/>
      <c r="BB2681" s="35"/>
      <c r="BC2681" s="35"/>
      <c r="BD2681" s="35"/>
    </row>
    <row r="2682" spans="52:57" x14ac:dyDescent="0.25">
      <c r="AZ2682" s="33"/>
    </row>
    <row r="2683" spans="52:57" x14ac:dyDescent="0.25">
      <c r="AZ2683" s="33"/>
      <c r="BA2683" s="25"/>
      <c r="BE2683" s="35"/>
    </row>
    <row r="2684" spans="52:57" x14ac:dyDescent="0.25">
      <c r="AZ2684" s="33"/>
      <c r="BA2684" s="25"/>
    </row>
    <row r="2685" spans="52:57" x14ac:dyDescent="0.25">
      <c r="AZ2685" s="33"/>
      <c r="BA2685" s="25"/>
    </row>
    <row r="2686" spans="52:57" x14ac:dyDescent="0.25">
      <c r="AZ2686" s="45"/>
      <c r="BA2686" s="25"/>
    </row>
    <row r="2687" spans="52:57" x14ac:dyDescent="0.25">
      <c r="BA2687" s="25"/>
    </row>
    <row r="2688" spans="52:57" x14ac:dyDescent="0.25">
      <c r="AZ2688" s="34"/>
      <c r="BA2688" s="25"/>
    </row>
    <row r="2689" spans="52:57" x14ac:dyDescent="0.25">
      <c r="AZ2689" s="33"/>
      <c r="BA2689" s="25"/>
    </row>
    <row r="2691" spans="52:57" x14ac:dyDescent="0.25">
      <c r="AZ2691" s="34"/>
      <c r="BA2691" s="35"/>
      <c r="BB2691" s="35"/>
      <c r="BC2691" s="35"/>
      <c r="BD2691" s="35"/>
    </row>
    <row r="2692" spans="52:57" x14ac:dyDescent="0.25">
      <c r="AZ2692" s="33"/>
    </row>
    <row r="2693" spans="52:57" x14ac:dyDescent="0.25">
      <c r="AZ2693" s="33"/>
      <c r="BA2693" s="25"/>
      <c r="BE2693" s="35"/>
    </row>
    <row r="2694" spans="52:57" x14ac:dyDescent="0.25">
      <c r="AZ2694" s="33"/>
      <c r="BA2694" s="25"/>
    </row>
    <row r="2695" spans="52:57" x14ac:dyDescent="0.25">
      <c r="AZ2695" s="33"/>
      <c r="BA2695" s="25"/>
    </row>
    <row r="2696" spans="52:57" x14ac:dyDescent="0.25">
      <c r="AZ2696" s="45"/>
      <c r="BA2696" s="25"/>
    </row>
    <row r="2697" spans="52:57" x14ac:dyDescent="0.25">
      <c r="BA2697" s="25"/>
    </row>
    <row r="2698" spans="52:57" x14ac:dyDescent="0.25">
      <c r="AZ2698" s="34"/>
      <c r="BA2698" s="25"/>
    </row>
    <row r="2699" spans="52:57" x14ac:dyDescent="0.25">
      <c r="AZ2699" s="33"/>
      <c r="BA2699" s="25"/>
    </row>
    <row r="2701" spans="52:57" x14ac:dyDescent="0.25">
      <c r="AZ2701" s="34"/>
      <c r="BA2701" s="35"/>
      <c r="BB2701" s="35"/>
      <c r="BC2701" s="35"/>
      <c r="BD2701" s="35"/>
    </row>
    <row r="2702" spans="52:57" x14ac:dyDescent="0.25">
      <c r="AZ2702" s="33"/>
    </row>
    <row r="2703" spans="52:57" x14ac:dyDescent="0.25">
      <c r="AZ2703" s="33"/>
      <c r="BA2703" s="25"/>
      <c r="BE2703" s="35"/>
    </row>
    <row r="2704" spans="52:57" x14ac:dyDescent="0.25">
      <c r="AZ2704" s="33"/>
      <c r="BA2704" s="25"/>
    </row>
    <row r="2705" spans="52:57" x14ac:dyDescent="0.25">
      <c r="AZ2705" s="33"/>
      <c r="BA2705" s="25"/>
    </row>
    <row r="2706" spans="52:57" x14ac:dyDescent="0.25">
      <c r="AZ2706" s="45"/>
      <c r="BA2706" s="25"/>
    </row>
    <row r="2707" spans="52:57" x14ac:dyDescent="0.25">
      <c r="BA2707" s="25"/>
    </row>
    <row r="2708" spans="52:57" x14ac:dyDescent="0.25">
      <c r="AZ2708" s="34"/>
      <c r="BA2708" s="25"/>
    </row>
    <row r="2709" spans="52:57" x14ac:dyDescent="0.25">
      <c r="AZ2709" s="33"/>
      <c r="BA2709" s="25"/>
    </row>
    <row r="2711" spans="52:57" x14ac:dyDescent="0.25">
      <c r="AZ2711" s="34"/>
      <c r="BA2711" s="35"/>
      <c r="BB2711" s="35"/>
      <c r="BC2711" s="35"/>
      <c r="BD2711" s="35"/>
    </row>
    <row r="2712" spans="52:57" x14ac:dyDescent="0.25">
      <c r="AZ2712" s="33"/>
    </row>
    <row r="2713" spans="52:57" x14ac:dyDescent="0.25">
      <c r="AZ2713" s="33"/>
      <c r="BA2713" s="25"/>
      <c r="BE2713" s="35"/>
    </row>
    <row r="2714" spans="52:57" x14ac:dyDescent="0.25">
      <c r="AZ2714" s="33"/>
      <c r="BA2714" s="25"/>
    </row>
    <row r="2715" spans="52:57" x14ac:dyDescent="0.25">
      <c r="AZ2715" s="33"/>
      <c r="BA2715" s="25"/>
    </row>
    <row r="2716" spans="52:57" x14ac:dyDescent="0.25">
      <c r="AZ2716" s="45"/>
      <c r="BA2716" s="25"/>
    </row>
    <row r="2717" spans="52:57" x14ac:dyDescent="0.25">
      <c r="BA2717" s="25"/>
    </row>
    <row r="2718" spans="52:57" x14ac:dyDescent="0.25">
      <c r="AZ2718" s="34"/>
      <c r="BA2718" s="25"/>
    </row>
    <row r="2719" spans="52:57" x14ac:dyDescent="0.25">
      <c r="AZ2719" s="33"/>
      <c r="BA2719" s="25"/>
    </row>
    <row r="2721" spans="52:57" x14ac:dyDescent="0.25">
      <c r="AZ2721" s="34"/>
      <c r="BA2721" s="35"/>
      <c r="BB2721" s="35"/>
      <c r="BC2721" s="35"/>
      <c r="BD2721" s="35"/>
    </row>
    <row r="2722" spans="52:57" x14ac:dyDescent="0.25">
      <c r="AZ2722" s="33"/>
    </row>
    <row r="2723" spans="52:57" x14ac:dyDescent="0.25">
      <c r="AZ2723" s="33"/>
      <c r="BA2723" s="25"/>
      <c r="BE2723" s="35"/>
    </row>
    <row r="2724" spans="52:57" x14ac:dyDescent="0.25">
      <c r="AZ2724" s="33"/>
      <c r="BA2724" s="25"/>
    </row>
    <row r="2725" spans="52:57" x14ac:dyDescent="0.25">
      <c r="AZ2725" s="33"/>
      <c r="BA2725" s="25"/>
    </row>
    <row r="2726" spans="52:57" x14ac:dyDescent="0.25">
      <c r="AZ2726" s="45"/>
      <c r="BA2726" s="25"/>
    </row>
    <row r="2727" spans="52:57" x14ac:dyDescent="0.25">
      <c r="BA2727" s="25"/>
    </row>
    <row r="2728" spans="52:57" x14ac:dyDescent="0.25">
      <c r="AZ2728" s="34"/>
      <c r="BA2728" s="25"/>
    </row>
    <row r="2729" spans="52:57" x14ac:dyDescent="0.25">
      <c r="AZ2729" s="33"/>
      <c r="BA2729" s="25"/>
    </row>
    <row r="2731" spans="52:57" x14ac:dyDescent="0.25">
      <c r="AZ2731" s="34"/>
      <c r="BA2731" s="35"/>
      <c r="BB2731" s="35"/>
      <c r="BC2731" s="35"/>
      <c r="BD2731" s="35"/>
    </row>
    <row r="2732" spans="52:57" x14ac:dyDescent="0.25">
      <c r="AZ2732" s="33"/>
    </row>
    <row r="2733" spans="52:57" x14ac:dyDescent="0.25">
      <c r="AZ2733" s="33"/>
      <c r="BA2733" s="25"/>
      <c r="BE2733" s="35"/>
    </row>
    <row r="2734" spans="52:57" x14ac:dyDescent="0.25">
      <c r="AZ2734" s="33"/>
      <c r="BA2734" s="25"/>
    </row>
    <row r="2735" spans="52:57" x14ac:dyDescent="0.25">
      <c r="AZ2735" s="33"/>
      <c r="BA2735" s="25"/>
    </row>
    <row r="2736" spans="52:57" x14ac:dyDescent="0.25">
      <c r="AZ2736" s="45"/>
      <c r="BA2736" s="25"/>
    </row>
    <row r="2737" spans="52:57" x14ac:dyDescent="0.25">
      <c r="BA2737" s="25"/>
    </row>
    <row r="2738" spans="52:57" x14ac:dyDescent="0.25">
      <c r="AZ2738" s="34"/>
      <c r="BA2738" s="25"/>
    </row>
    <row r="2739" spans="52:57" x14ac:dyDescent="0.25">
      <c r="AZ2739" s="33"/>
      <c r="BA2739" s="25"/>
    </row>
    <row r="2741" spans="52:57" x14ac:dyDescent="0.25">
      <c r="AZ2741" s="34"/>
      <c r="BA2741" s="35"/>
      <c r="BB2741" s="35"/>
      <c r="BC2741" s="35"/>
      <c r="BD2741" s="35"/>
    </row>
    <row r="2742" spans="52:57" x14ac:dyDescent="0.25">
      <c r="AZ2742" s="33"/>
    </row>
    <row r="2743" spans="52:57" x14ac:dyDescent="0.25">
      <c r="AZ2743" s="33"/>
      <c r="BA2743" s="25"/>
      <c r="BE2743" s="35"/>
    </row>
    <row r="2744" spans="52:57" x14ac:dyDescent="0.25">
      <c r="AZ2744" s="33"/>
      <c r="BA2744" s="25"/>
    </row>
    <row r="2745" spans="52:57" x14ac:dyDescent="0.25">
      <c r="AZ2745" s="33"/>
      <c r="BA2745" s="25"/>
    </row>
    <row r="2746" spans="52:57" x14ac:dyDescent="0.25">
      <c r="AZ2746" s="45"/>
      <c r="BA2746" s="25"/>
    </row>
    <row r="2747" spans="52:57" x14ac:dyDescent="0.25">
      <c r="BA2747" s="25"/>
    </row>
    <row r="2748" spans="52:57" x14ac:dyDescent="0.25">
      <c r="AZ2748" s="34"/>
      <c r="BA2748" s="25"/>
    </row>
    <row r="2749" spans="52:57" x14ac:dyDescent="0.25">
      <c r="AZ2749" s="33"/>
      <c r="BA2749" s="25"/>
    </row>
    <row r="2751" spans="52:57" x14ac:dyDescent="0.25">
      <c r="AZ2751" s="34"/>
      <c r="BA2751" s="35"/>
      <c r="BB2751" s="35"/>
      <c r="BC2751" s="35"/>
      <c r="BD2751" s="35"/>
    </row>
    <row r="2752" spans="52:57" x14ac:dyDescent="0.25">
      <c r="AZ2752" s="33"/>
    </row>
    <row r="2753" spans="52:57" x14ac:dyDescent="0.25">
      <c r="AZ2753" s="33"/>
      <c r="BA2753" s="25"/>
      <c r="BE2753" s="35"/>
    </row>
    <row r="2754" spans="52:57" x14ac:dyDescent="0.25">
      <c r="AZ2754" s="33"/>
      <c r="BA2754" s="25"/>
    </row>
    <row r="2755" spans="52:57" x14ac:dyDescent="0.25">
      <c r="AZ2755" s="33"/>
      <c r="BA2755" s="25"/>
    </row>
    <row r="2756" spans="52:57" x14ac:dyDescent="0.25">
      <c r="AZ2756" s="45"/>
      <c r="BA2756" s="25"/>
    </row>
    <row r="2757" spans="52:57" x14ac:dyDescent="0.25">
      <c r="BA2757" s="25"/>
    </row>
    <row r="2758" spans="52:57" x14ac:dyDescent="0.25">
      <c r="AZ2758" s="34"/>
      <c r="BA2758" s="25"/>
    </row>
    <row r="2759" spans="52:57" x14ac:dyDescent="0.25">
      <c r="AZ2759" s="33"/>
      <c r="BA2759" s="25"/>
    </row>
    <row r="2761" spans="52:57" x14ac:dyDescent="0.25">
      <c r="AZ2761" s="34"/>
      <c r="BA2761" s="35"/>
      <c r="BB2761" s="35"/>
      <c r="BC2761" s="35"/>
      <c r="BD2761" s="35"/>
    </row>
    <row r="2762" spans="52:57" x14ac:dyDescent="0.25">
      <c r="AZ2762" s="33"/>
    </row>
    <row r="2763" spans="52:57" x14ac:dyDescent="0.25">
      <c r="AZ2763" s="33"/>
      <c r="BA2763" s="25"/>
      <c r="BE2763" s="35"/>
    </row>
    <row r="2764" spans="52:57" x14ac:dyDescent="0.25">
      <c r="AZ2764" s="33"/>
      <c r="BA2764" s="25"/>
    </row>
    <row r="2765" spans="52:57" x14ac:dyDescent="0.25">
      <c r="AZ2765" s="33"/>
      <c r="BA2765" s="25"/>
    </row>
    <row r="2766" spans="52:57" x14ac:dyDescent="0.25">
      <c r="AZ2766" s="45"/>
      <c r="BA2766" s="25"/>
    </row>
    <row r="2767" spans="52:57" x14ac:dyDescent="0.25">
      <c r="BA2767" s="25"/>
    </row>
    <row r="2768" spans="52:57" x14ac:dyDescent="0.25">
      <c r="AZ2768" s="34"/>
      <c r="BA2768" s="25"/>
    </row>
    <row r="2769" spans="52:57" x14ac:dyDescent="0.25">
      <c r="AZ2769" s="33"/>
      <c r="BA2769" s="25"/>
    </row>
    <row r="2771" spans="52:57" x14ac:dyDescent="0.25">
      <c r="AZ2771" s="34"/>
      <c r="BA2771" s="35"/>
      <c r="BB2771" s="35"/>
      <c r="BC2771" s="35"/>
      <c r="BD2771" s="35"/>
    </row>
    <row r="2772" spans="52:57" x14ac:dyDescent="0.25">
      <c r="AZ2772" s="33"/>
    </row>
    <row r="2773" spans="52:57" x14ac:dyDescent="0.25">
      <c r="AZ2773" s="33"/>
      <c r="BA2773" s="25"/>
      <c r="BE2773" s="35"/>
    </row>
    <row r="2774" spans="52:57" x14ac:dyDescent="0.25">
      <c r="AZ2774" s="33"/>
      <c r="BA2774" s="25"/>
    </row>
    <row r="2775" spans="52:57" x14ac:dyDescent="0.25">
      <c r="AZ2775" s="33"/>
      <c r="BA2775" s="25"/>
    </row>
    <row r="2776" spans="52:57" x14ac:dyDescent="0.25">
      <c r="AZ2776" s="45"/>
      <c r="BA2776" s="25"/>
    </row>
    <row r="2777" spans="52:57" x14ac:dyDescent="0.25">
      <c r="BA2777" s="25"/>
    </row>
    <row r="2778" spans="52:57" x14ac:dyDescent="0.25">
      <c r="AZ2778" s="34"/>
      <c r="BA2778" s="25"/>
    </row>
    <row r="2779" spans="52:57" x14ac:dyDescent="0.25">
      <c r="AZ2779" s="33"/>
      <c r="BA2779" s="25"/>
    </row>
    <row r="2781" spans="52:57" x14ac:dyDescent="0.25">
      <c r="AZ2781" s="34"/>
      <c r="BA2781" s="35"/>
      <c r="BB2781" s="35"/>
      <c r="BC2781" s="35"/>
      <c r="BD2781" s="35"/>
    </row>
    <row r="2782" spans="52:57" x14ac:dyDescent="0.25">
      <c r="AZ2782" s="33"/>
    </row>
    <row r="2783" spans="52:57" x14ac:dyDescent="0.25">
      <c r="AZ2783" s="33"/>
      <c r="BA2783" s="25"/>
      <c r="BE2783" s="35"/>
    </row>
    <row r="2784" spans="52:57" x14ac:dyDescent="0.25">
      <c r="AZ2784" s="33"/>
      <c r="BA2784" s="25"/>
    </row>
    <row r="2785" spans="52:57" x14ac:dyDescent="0.25">
      <c r="AZ2785" s="33"/>
      <c r="BA2785" s="25"/>
    </row>
    <row r="2786" spans="52:57" x14ac:dyDescent="0.25">
      <c r="AZ2786" s="45"/>
      <c r="BA2786" s="25"/>
    </row>
    <row r="2787" spans="52:57" x14ac:dyDescent="0.25">
      <c r="BA2787" s="25"/>
    </row>
    <row r="2788" spans="52:57" x14ac:dyDescent="0.25">
      <c r="AZ2788" s="34"/>
      <c r="BA2788" s="25"/>
    </row>
    <row r="2789" spans="52:57" x14ac:dyDescent="0.25">
      <c r="AZ2789" s="33"/>
      <c r="BA2789" s="25"/>
    </row>
    <row r="2791" spans="52:57" x14ac:dyDescent="0.25">
      <c r="AZ2791" s="34"/>
      <c r="BA2791" s="35"/>
      <c r="BB2791" s="35"/>
      <c r="BC2791" s="35"/>
      <c r="BD2791" s="35"/>
    </row>
    <row r="2792" spans="52:57" x14ac:dyDescent="0.25">
      <c r="AZ2792" s="33"/>
    </row>
    <row r="2793" spans="52:57" x14ac:dyDescent="0.25">
      <c r="AZ2793" s="33"/>
      <c r="BA2793" s="25"/>
      <c r="BE2793" s="35"/>
    </row>
    <row r="2794" spans="52:57" x14ac:dyDescent="0.25">
      <c r="AZ2794" s="33"/>
      <c r="BA2794" s="25"/>
    </row>
    <row r="2795" spans="52:57" x14ac:dyDescent="0.25">
      <c r="AZ2795" s="33"/>
      <c r="BA2795" s="25"/>
    </row>
    <row r="2796" spans="52:57" x14ac:dyDescent="0.25">
      <c r="AZ2796" s="45"/>
      <c r="BA2796" s="25"/>
    </row>
    <row r="2797" spans="52:57" x14ac:dyDescent="0.25">
      <c r="BA2797" s="25"/>
    </row>
    <row r="2798" spans="52:57" x14ac:dyDescent="0.25">
      <c r="AZ2798" s="34"/>
      <c r="BA2798" s="25"/>
    </row>
    <row r="2799" spans="52:57" x14ac:dyDescent="0.25">
      <c r="AZ2799" s="33"/>
      <c r="BA2799" s="25"/>
    </row>
    <row r="2801" spans="52:57" x14ac:dyDescent="0.25">
      <c r="AZ2801" s="34"/>
      <c r="BA2801" s="35"/>
      <c r="BB2801" s="35"/>
      <c r="BC2801" s="35"/>
      <c r="BD2801" s="35"/>
    </row>
    <row r="2802" spans="52:57" x14ac:dyDescent="0.25">
      <c r="AZ2802" s="33"/>
    </row>
    <row r="2803" spans="52:57" x14ac:dyDescent="0.25">
      <c r="AZ2803" s="33"/>
      <c r="BA2803" s="25"/>
      <c r="BE2803" s="35"/>
    </row>
    <row r="2804" spans="52:57" x14ac:dyDescent="0.25">
      <c r="AZ2804" s="33"/>
      <c r="BA2804" s="25"/>
    </row>
    <row r="2805" spans="52:57" x14ac:dyDescent="0.25">
      <c r="AZ2805" s="33"/>
      <c r="BA2805" s="25"/>
    </row>
    <row r="2806" spans="52:57" x14ac:dyDescent="0.25">
      <c r="AZ2806" s="45"/>
      <c r="BA2806" s="25"/>
    </row>
    <row r="2807" spans="52:57" x14ac:dyDescent="0.25">
      <c r="BA2807" s="25"/>
    </row>
    <row r="2808" spans="52:57" x14ac:dyDescent="0.25">
      <c r="AZ2808" s="34"/>
      <c r="BA2808" s="25"/>
    </row>
    <row r="2809" spans="52:57" x14ac:dyDescent="0.25">
      <c r="AZ2809" s="33"/>
      <c r="BA2809" s="25"/>
    </row>
    <row r="2811" spans="52:57" x14ac:dyDescent="0.25">
      <c r="AZ2811" s="34"/>
      <c r="BA2811" s="35"/>
      <c r="BB2811" s="35"/>
      <c r="BC2811" s="35"/>
      <c r="BD2811" s="35"/>
    </row>
    <row r="2812" spans="52:57" x14ac:dyDescent="0.25">
      <c r="AZ2812" s="33"/>
    </row>
    <row r="2813" spans="52:57" x14ac:dyDescent="0.25">
      <c r="AZ2813" s="33"/>
      <c r="BA2813" s="25"/>
      <c r="BE2813" s="35"/>
    </row>
    <row r="2814" spans="52:57" x14ac:dyDescent="0.25">
      <c r="AZ2814" s="33"/>
      <c r="BA2814" s="25"/>
    </row>
    <row r="2815" spans="52:57" x14ac:dyDescent="0.25">
      <c r="AZ2815" s="33"/>
      <c r="BA2815" s="25"/>
    </row>
    <row r="2816" spans="52:57" x14ac:dyDescent="0.25">
      <c r="AZ2816" s="45"/>
      <c r="BA2816" s="25"/>
    </row>
    <row r="2817" spans="52:57" x14ac:dyDescent="0.25">
      <c r="BA2817" s="25"/>
    </row>
    <row r="2818" spans="52:57" x14ac:dyDescent="0.25">
      <c r="AZ2818" s="34"/>
      <c r="BA2818" s="25"/>
    </row>
    <row r="2819" spans="52:57" x14ac:dyDescent="0.25">
      <c r="AZ2819" s="33"/>
      <c r="BA2819" s="25"/>
    </row>
    <row r="2821" spans="52:57" x14ac:dyDescent="0.25">
      <c r="AZ2821" s="34"/>
      <c r="BA2821" s="35"/>
      <c r="BB2821" s="35"/>
      <c r="BC2821" s="35"/>
      <c r="BD2821" s="35"/>
    </row>
    <row r="2822" spans="52:57" x14ac:dyDescent="0.25">
      <c r="AZ2822" s="33"/>
    </row>
    <row r="2823" spans="52:57" x14ac:dyDescent="0.25">
      <c r="AZ2823" s="33"/>
      <c r="BA2823" s="25"/>
      <c r="BE2823" s="35"/>
    </row>
    <row r="2824" spans="52:57" x14ac:dyDescent="0.25">
      <c r="AZ2824" s="33"/>
      <c r="BA2824" s="25"/>
    </row>
    <row r="2825" spans="52:57" x14ac:dyDescent="0.25">
      <c r="AZ2825" s="33"/>
      <c r="BA2825" s="25"/>
    </row>
    <row r="2826" spans="52:57" x14ac:dyDescent="0.25">
      <c r="AZ2826" s="45"/>
      <c r="BA2826" s="25"/>
    </row>
    <row r="2827" spans="52:57" x14ac:dyDescent="0.25">
      <c r="BA2827" s="25"/>
    </row>
    <row r="2828" spans="52:57" x14ac:dyDescent="0.25">
      <c r="AZ2828" s="34"/>
      <c r="BA2828" s="25"/>
    </row>
    <row r="2829" spans="52:57" x14ac:dyDescent="0.25">
      <c r="AZ2829" s="33"/>
      <c r="BA2829" s="25"/>
    </row>
    <row r="2831" spans="52:57" x14ac:dyDescent="0.25">
      <c r="AZ2831" s="34"/>
      <c r="BA2831" s="35"/>
      <c r="BB2831" s="35"/>
      <c r="BC2831" s="35"/>
      <c r="BD2831" s="35"/>
    </row>
    <row r="2832" spans="52:57" x14ac:dyDescent="0.25">
      <c r="AZ2832" s="33"/>
    </row>
    <row r="2833" spans="52:57" x14ac:dyDescent="0.25">
      <c r="AZ2833" s="33"/>
      <c r="BA2833" s="25"/>
      <c r="BE2833" s="35"/>
    </row>
    <row r="2834" spans="52:57" x14ac:dyDescent="0.25">
      <c r="AZ2834" s="33"/>
      <c r="BA2834" s="25"/>
    </row>
    <row r="2835" spans="52:57" x14ac:dyDescent="0.25">
      <c r="AZ2835" s="33"/>
      <c r="BA2835" s="25"/>
    </row>
    <row r="2836" spans="52:57" x14ac:dyDescent="0.25">
      <c r="AZ2836" s="45"/>
      <c r="BA2836" s="25"/>
    </row>
    <row r="2837" spans="52:57" x14ac:dyDescent="0.25">
      <c r="BA2837" s="25"/>
    </row>
    <row r="2838" spans="52:57" x14ac:dyDescent="0.25">
      <c r="AZ2838" s="34"/>
      <c r="BA2838" s="25"/>
    </row>
    <row r="2839" spans="52:57" x14ac:dyDescent="0.25">
      <c r="AZ2839" s="33"/>
      <c r="BA2839" s="25"/>
    </row>
    <row r="2841" spans="52:57" x14ac:dyDescent="0.25">
      <c r="AZ2841" s="34"/>
      <c r="BA2841" s="35"/>
      <c r="BB2841" s="35"/>
      <c r="BC2841" s="35"/>
      <c r="BD2841" s="35"/>
    </row>
    <row r="2842" spans="52:57" x14ac:dyDescent="0.25">
      <c r="AZ2842" s="33"/>
    </row>
    <row r="2843" spans="52:57" x14ac:dyDescent="0.25">
      <c r="AZ2843" s="33"/>
      <c r="BA2843" s="25"/>
      <c r="BE2843" s="35"/>
    </row>
    <row r="2844" spans="52:57" x14ac:dyDescent="0.25">
      <c r="AZ2844" s="33"/>
      <c r="BA2844" s="25"/>
    </row>
    <row r="2845" spans="52:57" x14ac:dyDescent="0.25">
      <c r="AZ2845" s="33"/>
      <c r="BA2845" s="25"/>
    </row>
    <row r="2846" spans="52:57" x14ac:dyDescent="0.25">
      <c r="AZ2846" s="45"/>
      <c r="BA2846" s="25"/>
    </row>
    <row r="2847" spans="52:57" x14ac:dyDescent="0.25">
      <c r="BA2847" s="25"/>
    </row>
    <row r="2848" spans="52:57" x14ac:dyDescent="0.25">
      <c r="AZ2848" s="34"/>
      <c r="BA2848" s="25"/>
    </row>
    <row r="2849" spans="52:57" x14ac:dyDescent="0.25">
      <c r="AZ2849" s="33"/>
      <c r="BA2849" s="25"/>
    </row>
    <row r="2851" spans="52:57" x14ac:dyDescent="0.25">
      <c r="AZ2851" s="34"/>
      <c r="BA2851" s="35"/>
      <c r="BB2851" s="35"/>
      <c r="BC2851" s="35"/>
      <c r="BD2851" s="35"/>
    </row>
    <row r="2852" spans="52:57" x14ac:dyDescent="0.25">
      <c r="AZ2852" s="33"/>
    </row>
    <row r="2853" spans="52:57" x14ac:dyDescent="0.25">
      <c r="AZ2853" s="33"/>
      <c r="BA2853" s="25"/>
      <c r="BE2853" s="35"/>
    </row>
    <row r="2854" spans="52:57" x14ac:dyDescent="0.25">
      <c r="AZ2854" s="33"/>
      <c r="BA2854" s="25"/>
    </row>
    <row r="2855" spans="52:57" x14ac:dyDescent="0.25">
      <c r="AZ2855" s="33"/>
      <c r="BA2855" s="25"/>
    </row>
    <row r="2856" spans="52:57" x14ac:dyDescent="0.25">
      <c r="AZ2856" s="45"/>
      <c r="BA2856" s="25"/>
    </row>
    <row r="2857" spans="52:57" x14ac:dyDescent="0.25">
      <c r="BA2857" s="25"/>
    </row>
    <row r="2858" spans="52:57" x14ac:dyDescent="0.25">
      <c r="AZ2858" s="34"/>
      <c r="BA2858" s="25"/>
    </row>
    <row r="2859" spans="52:57" x14ac:dyDescent="0.25">
      <c r="AZ2859" s="33"/>
      <c r="BA2859" s="25"/>
    </row>
    <row r="2861" spans="52:57" x14ac:dyDescent="0.25">
      <c r="AZ2861" s="34"/>
      <c r="BA2861" s="35"/>
      <c r="BB2861" s="35"/>
      <c r="BC2861" s="35"/>
      <c r="BD2861" s="35"/>
    </row>
    <row r="2862" spans="52:57" x14ac:dyDescent="0.25">
      <c r="AZ2862" s="33"/>
    </row>
    <row r="2863" spans="52:57" x14ac:dyDescent="0.25">
      <c r="AZ2863" s="33"/>
      <c r="BA2863" s="25"/>
      <c r="BE2863" s="35"/>
    </row>
    <row r="2864" spans="52:57" x14ac:dyDescent="0.25">
      <c r="AZ2864" s="33"/>
      <c r="BA2864" s="25"/>
    </row>
    <row r="2865" spans="52:57" x14ac:dyDescent="0.25">
      <c r="AZ2865" s="33"/>
      <c r="BA2865" s="25"/>
    </row>
    <row r="2866" spans="52:57" x14ac:dyDescent="0.25">
      <c r="AZ2866" s="45"/>
      <c r="BA2866" s="25"/>
    </row>
    <row r="2867" spans="52:57" x14ac:dyDescent="0.25">
      <c r="BA2867" s="25"/>
    </row>
    <row r="2868" spans="52:57" x14ac:dyDescent="0.25">
      <c r="AZ2868" s="34"/>
      <c r="BA2868" s="25"/>
    </row>
    <row r="2869" spans="52:57" x14ac:dyDescent="0.25">
      <c r="AZ2869" s="33"/>
      <c r="BA2869" s="25"/>
    </row>
    <row r="2871" spans="52:57" x14ac:dyDescent="0.25">
      <c r="AZ2871" s="34"/>
      <c r="BA2871" s="35"/>
      <c r="BB2871" s="35"/>
      <c r="BC2871" s="35"/>
      <c r="BD2871" s="35"/>
    </row>
    <row r="2872" spans="52:57" x14ac:dyDescent="0.25">
      <c r="AZ2872" s="33"/>
    </row>
    <row r="2873" spans="52:57" x14ac:dyDescent="0.25">
      <c r="AZ2873" s="33"/>
      <c r="BA2873" s="25"/>
      <c r="BE2873" s="35"/>
    </row>
    <row r="2874" spans="52:57" x14ac:dyDescent="0.25">
      <c r="AZ2874" s="33"/>
      <c r="BA2874" s="25"/>
    </row>
    <row r="2875" spans="52:57" x14ac:dyDescent="0.25">
      <c r="AZ2875" s="33"/>
      <c r="BA2875" s="25"/>
    </row>
    <row r="2876" spans="52:57" x14ac:dyDescent="0.25">
      <c r="AZ2876" s="45"/>
      <c r="BA2876" s="25"/>
    </row>
    <row r="2877" spans="52:57" x14ac:dyDescent="0.25">
      <c r="BA2877" s="25"/>
    </row>
    <row r="2878" spans="52:57" x14ac:dyDescent="0.25">
      <c r="AZ2878" s="34"/>
      <c r="BA2878" s="25"/>
    </row>
    <row r="2879" spans="52:57" x14ac:dyDescent="0.25">
      <c r="AZ2879" s="33"/>
      <c r="BA2879" s="25"/>
    </row>
    <row r="2881" spans="52:57" x14ac:dyDescent="0.25">
      <c r="AZ2881" s="34"/>
      <c r="BA2881" s="35"/>
      <c r="BB2881" s="35"/>
      <c r="BC2881" s="35"/>
      <c r="BD2881" s="35"/>
    </row>
    <row r="2882" spans="52:57" x14ac:dyDescent="0.25">
      <c r="AZ2882" s="33"/>
    </row>
    <row r="2883" spans="52:57" x14ac:dyDescent="0.25">
      <c r="AZ2883" s="33"/>
      <c r="BA2883" s="25"/>
      <c r="BE2883" s="35"/>
    </row>
    <row r="2884" spans="52:57" x14ac:dyDescent="0.25">
      <c r="AZ2884" s="33"/>
      <c r="BA2884" s="25"/>
    </row>
    <row r="2885" spans="52:57" x14ac:dyDescent="0.25">
      <c r="AZ2885" s="33"/>
      <c r="BA2885" s="25"/>
    </row>
    <row r="2886" spans="52:57" x14ac:dyDescent="0.25">
      <c r="AZ2886" s="45"/>
      <c r="BA2886" s="25"/>
    </row>
    <row r="2887" spans="52:57" x14ac:dyDescent="0.25">
      <c r="BA2887" s="25"/>
    </row>
    <row r="2888" spans="52:57" x14ac:dyDescent="0.25">
      <c r="AZ2888" s="34"/>
      <c r="BA2888" s="25"/>
    </row>
    <row r="2889" spans="52:57" x14ac:dyDescent="0.25">
      <c r="AZ2889" s="33"/>
      <c r="BA2889" s="25"/>
    </row>
    <row r="2891" spans="52:57" x14ac:dyDescent="0.25">
      <c r="AZ2891" s="34"/>
      <c r="BA2891" s="35"/>
      <c r="BB2891" s="35"/>
      <c r="BC2891" s="35"/>
      <c r="BD2891" s="35"/>
    </row>
    <row r="2892" spans="52:57" x14ac:dyDescent="0.25">
      <c r="AZ2892" s="33"/>
    </row>
    <row r="2893" spans="52:57" x14ac:dyDescent="0.25">
      <c r="AZ2893" s="33"/>
      <c r="BA2893" s="25"/>
      <c r="BE2893" s="35"/>
    </row>
    <row r="2894" spans="52:57" x14ac:dyDescent="0.25">
      <c r="AZ2894" s="33"/>
      <c r="BA2894" s="25"/>
    </row>
    <row r="2895" spans="52:57" x14ac:dyDescent="0.25">
      <c r="AZ2895" s="33"/>
      <c r="BA2895" s="25"/>
    </row>
    <row r="2896" spans="52:57" x14ac:dyDescent="0.25">
      <c r="AZ2896" s="45"/>
      <c r="BA2896" s="25"/>
    </row>
    <row r="2897" spans="52:57" x14ac:dyDescent="0.25">
      <c r="BA2897" s="25"/>
    </row>
    <row r="2898" spans="52:57" x14ac:dyDescent="0.25">
      <c r="AZ2898" s="34"/>
      <c r="BA2898" s="25"/>
    </row>
    <row r="2899" spans="52:57" x14ac:dyDescent="0.25">
      <c r="AZ2899" s="33"/>
      <c r="BA2899" s="25"/>
    </row>
    <row r="2901" spans="52:57" x14ac:dyDescent="0.25">
      <c r="AZ2901" s="34"/>
      <c r="BA2901" s="35"/>
      <c r="BB2901" s="35"/>
      <c r="BC2901" s="35"/>
      <c r="BD2901" s="35"/>
    </row>
    <row r="2902" spans="52:57" x14ac:dyDescent="0.25">
      <c r="AZ2902" s="33"/>
    </row>
    <row r="2903" spans="52:57" x14ac:dyDescent="0.25">
      <c r="AZ2903" s="33"/>
      <c r="BA2903" s="25"/>
      <c r="BE2903" s="35"/>
    </row>
    <row r="2904" spans="52:57" x14ac:dyDescent="0.25">
      <c r="AZ2904" s="33"/>
      <c r="BA2904" s="25"/>
    </row>
    <row r="2905" spans="52:57" x14ac:dyDescent="0.25">
      <c r="AZ2905" s="33"/>
      <c r="BA2905" s="25"/>
    </row>
    <row r="2906" spans="52:57" x14ac:dyDescent="0.25">
      <c r="AZ2906" s="45"/>
      <c r="BA2906" s="25"/>
    </row>
    <row r="2907" spans="52:57" x14ac:dyDescent="0.25">
      <c r="BA2907" s="25"/>
    </row>
    <row r="2908" spans="52:57" x14ac:dyDescent="0.25">
      <c r="AZ2908" s="34"/>
      <c r="BA2908" s="25"/>
    </row>
    <row r="2909" spans="52:57" x14ac:dyDescent="0.25">
      <c r="AZ2909" s="33"/>
      <c r="BA2909" s="25"/>
    </row>
    <row r="2911" spans="52:57" x14ac:dyDescent="0.25">
      <c r="AZ2911" s="34"/>
      <c r="BA2911" s="35"/>
      <c r="BB2911" s="35"/>
      <c r="BC2911" s="35"/>
      <c r="BD2911" s="35"/>
    </row>
    <row r="2912" spans="52:57" x14ac:dyDescent="0.25">
      <c r="AZ2912" s="33"/>
    </row>
    <row r="2913" spans="52:57" x14ac:dyDescent="0.25">
      <c r="AZ2913" s="33"/>
      <c r="BA2913" s="25"/>
      <c r="BE2913" s="35"/>
    </row>
    <row r="2914" spans="52:57" x14ac:dyDescent="0.25">
      <c r="AZ2914" s="33"/>
      <c r="BA2914" s="25"/>
    </row>
    <row r="2915" spans="52:57" x14ac:dyDescent="0.25">
      <c r="AZ2915" s="33"/>
      <c r="BA2915" s="25"/>
    </row>
    <row r="2916" spans="52:57" x14ac:dyDescent="0.25">
      <c r="AZ2916" s="45"/>
      <c r="BA2916" s="25"/>
    </row>
    <row r="2917" spans="52:57" x14ac:dyDescent="0.25">
      <c r="BA2917" s="25"/>
    </row>
    <row r="2918" spans="52:57" x14ac:dyDescent="0.25">
      <c r="AZ2918" s="34"/>
      <c r="BA2918" s="25"/>
    </row>
    <row r="2919" spans="52:57" x14ac:dyDescent="0.25">
      <c r="AZ2919" s="33"/>
      <c r="BA2919" s="25"/>
    </row>
    <row r="2921" spans="52:57" x14ac:dyDescent="0.25">
      <c r="AZ2921" s="34"/>
      <c r="BA2921" s="35"/>
      <c r="BB2921" s="35"/>
      <c r="BC2921" s="35"/>
      <c r="BD2921" s="35"/>
    </row>
    <row r="2922" spans="52:57" x14ac:dyDescent="0.25">
      <c r="AZ2922" s="33"/>
    </row>
    <row r="2923" spans="52:57" x14ac:dyDescent="0.25">
      <c r="AZ2923" s="33"/>
      <c r="BA2923" s="25"/>
      <c r="BE2923" s="35"/>
    </row>
    <row r="2924" spans="52:57" x14ac:dyDescent="0.25">
      <c r="AZ2924" s="33"/>
      <c r="BA2924" s="25"/>
    </row>
    <row r="2925" spans="52:57" x14ac:dyDescent="0.25">
      <c r="AZ2925" s="33"/>
      <c r="BA2925" s="25"/>
    </row>
    <row r="2926" spans="52:57" x14ac:dyDescent="0.25">
      <c r="AZ2926" s="45"/>
      <c r="BA2926" s="25"/>
    </row>
    <row r="2927" spans="52:57" x14ac:dyDescent="0.25">
      <c r="BA2927" s="25"/>
    </row>
    <row r="2928" spans="52:57" x14ac:dyDescent="0.25">
      <c r="AZ2928" s="34"/>
      <c r="BA2928" s="25"/>
    </row>
    <row r="2929" spans="52:57" x14ac:dyDescent="0.25">
      <c r="AZ2929" s="33"/>
      <c r="BA2929" s="25"/>
    </row>
    <row r="2931" spans="52:57" x14ac:dyDescent="0.25">
      <c r="AZ2931" s="34"/>
      <c r="BA2931" s="35"/>
      <c r="BB2931" s="35"/>
      <c r="BC2931" s="35"/>
      <c r="BD2931" s="35"/>
    </row>
    <row r="2932" spans="52:57" x14ac:dyDescent="0.25">
      <c r="AZ2932" s="33"/>
    </row>
    <row r="2933" spans="52:57" x14ac:dyDescent="0.25">
      <c r="AZ2933" s="33"/>
      <c r="BA2933" s="25"/>
      <c r="BE2933" s="35"/>
    </row>
    <row r="2934" spans="52:57" x14ac:dyDescent="0.25">
      <c r="AZ2934" s="33"/>
      <c r="BA2934" s="25"/>
    </row>
    <row r="2935" spans="52:57" x14ac:dyDescent="0.25">
      <c r="AZ2935" s="33"/>
      <c r="BA2935" s="25"/>
    </row>
    <row r="2936" spans="52:57" x14ac:dyDescent="0.25">
      <c r="AZ2936" s="45"/>
      <c r="BA2936" s="25"/>
    </row>
    <row r="2937" spans="52:57" x14ac:dyDescent="0.25">
      <c r="BA2937" s="25"/>
    </row>
    <row r="2938" spans="52:57" x14ac:dyDescent="0.25">
      <c r="AZ2938" s="34"/>
      <c r="BA2938" s="25"/>
    </row>
    <row r="2939" spans="52:57" x14ac:dyDescent="0.25">
      <c r="AZ2939" s="33"/>
      <c r="BA2939" s="25"/>
    </row>
    <row r="2941" spans="52:57" x14ac:dyDescent="0.25">
      <c r="AZ2941" s="34"/>
      <c r="BA2941" s="35"/>
      <c r="BB2941" s="35"/>
      <c r="BC2941" s="35"/>
      <c r="BD2941" s="35"/>
    </row>
    <row r="2942" spans="52:57" x14ac:dyDescent="0.25">
      <c r="AZ2942" s="33"/>
    </row>
    <row r="2943" spans="52:57" x14ac:dyDescent="0.25">
      <c r="AZ2943" s="33"/>
      <c r="BA2943" s="25"/>
      <c r="BE2943" s="35"/>
    </row>
    <row r="2944" spans="52:57" x14ac:dyDescent="0.25">
      <c r="AZ2944" s="33"/>
      <c r="BA2944" s="25"/>
    </row>
    <row r="2945" spans="52:57" x14ac:dyDescent="0.25">
      <c r="AZ2945" s="33"/>
      <c r="BA2945" s="25"/>
    </row>
    <row r="2946" spans="52:57" x14ac:dyDescent="0.25">
      <c r="AZ2946" s="45"/>
      <c r="BA2946" s="25"/>
    </row>
    <row r="2947" spans="52:57" x14ac:dyDescent="0.25">
      <c r="BA2947" s="25"/>
    </row>
    <row r="2948" spans="52:57" x14ac:dyDescent="0.25">
      <c r="AZ2948" s="34"/>
      <c r="BA2948" s="25"/>
    </row>
    <row r="2949" spans="52:57" x14ac:dyDescent="0.25">
      <c r="AZ2949" s="33"/>
      <c r="BA2949" s="25"/>
    </row>
    <row r="2951" spans="52:57" x14ac:dyDescent="0.25">
      <c r="AZ2951" s="34"/>
      <c r="BA2951" s="35"/>
      <c r="BB2951" s="35"/>
      <c r="BC2951" s="35"/>
      <c r="BD2951" s="35"/>
    </row>
    <row r="2952" spans="52:57" x14ac:dyDescent="0.25">
      <c r="AZ2952" s="33"/>
    </row>
    <row r="2953" spans="52:57" x14ac:dyDescent="0.25">
      <c r="AZ2953" s="33"/>
      <c r="BA2953" s="25"/>
      <c r="BE2953" s="35"/>
    </row>
    <row r="2954" spans="52:57" x14ac:dyDescent="0.25">
      <c r="AZ2954" s="33"/>
      <c r="BA2954" s="25"/>
    </row>
    <row r="2955" spans="52:57" x14ac:dyDescent="0.25">
      <c r="AZ2955" s="33"/>
      <c r="BA2955" s="25"/>
    </row>
    <row r="2956" spans="52:57" x14ac:dyDescent="0.25">
      <c r="AZ2956" s="45"/>
      <c r="BA2956" s="25"/>
    </row>
    <row r="2957" spans="52:57" x14ac:dyDescent="0.25">
      <c r="BA2957" s="25"/>
    </row>
    <row r="2958" spans="52:57" x14ac:dyDescent="0.25">
      <c r="AZ2958" s="34"/>
      <c r="BA2958" s="25"/>
    </row>
    <row r="2959" spans="52:57" x14ac:dyDescent="0.25">
      <c r="AZ2959" s="33"/>
      <c r="BA2959" s="25"/>
    </row>
    <row r="2961" spans="52:57" x14ac:dyDescent="0.25">
      <c r="AZ2961" s="34"/>
      <c r="BA2961" s="35"/>
      <c r="BB2961" s="35"/>
      <c r="BC2961" s="35"/>
      <c r="BD2961" s="35"/>
    </row>
    <row r="2962" spans="52:57" x14ac:dyDescent="0.25">
      <c r="AZ2962" s="33"/>
    </row>
    <row r="2963" spans="52:57" x14ac:dyDescent="0.25">
      <c r="AZ2963" s="33"/>
      <c r="BA2963" s="25"/>
      <c r="BE2963" s="35"/>
    </row>
    <row r="2964" spans="52:57" x14ac:dyDescent="0.25">
      <c r="AZ2964" s="33"/>
      <c r="BA2964" s="25"/>
    </row>
    <row r="2965" spans="52:57" x14ac:dyDescent="0.25">
      <c r="AZ2965" s="33"/>
      <c r="BA2965" s="25"/>
    </row>
    <row r="2966" spans="52:57" x14ac:dyDescent="0.25">
      <c r="AZ2966" s="45"/>
      <c r="BA2966" s="25"/>
    </row>
    <row r="2967" spans="52:57" x14ac:dyDescent="0.25">
      <c r="BA2967" s="25"/>
    </row>
    <row r="2968" spans="52:57" x14ac:dyDescent="0.25">
      <c r="AZ2968" s="34"/>
      <c r="BA2968" s="25"/>
    </row>
    <row r="2969" spans="52:57" x14ac:dyDescent="0.25">
      <c r="AZ2969" s="33"/>
      <c r="BA2969" s="25"/>
    </row>
    <row r="2971" spans="52:57" x14ac:dyDescent="0.25">
      <c r="AZ2971" s="34"/>
      <c r="BA2971" s="35"/>
      <c r="BB2971" s="35"/>
      <c r="BC2971" s="35"/>
      <c r="BD2971" s="35"/>
    </row>
    <row r="2972" spans="52:57" x14ac:dyDescent="0.25">
      <c r="AZ2972" s="33"/>
    </row>
    <row r="2973" spans="52:57" x14ac:dyDescent="0.25">
      <c r="AZ2973" s="33"/>
      <c r="BA2973" s="25"/>
      <c r="BE2973" s="35"/>
    </row>
    <row r="2974" spans="52:57" x14ac:dyDescent="0.25">
      <c r="AZ2974" s="33"/>
      <c r="BA2974" s="25"/>
    </row>
    <row r="2975" spans="52:57" x14ac:dyDescent="0.25">
      <c r="AZ2975" s="33"/>
      <c r="BA2975" s="25"/>
    </row>
    <row r="2976" spans="52:57" x14ac:dyDescent="0.25">
      <c r="AZ2976" s="45"/>
      <c r="BA2976" s="25"/>
    </row>
    <row r="2977" spans="52:57" x14ac:dyDescent="0.25">
      <c r="BA2977" s="25"/>
    </row>
    <row r="2978" spans="52:57" x14ac:dyDescent="0.25">
      <c r="AZ2978" s="34"/>
      <c r="BA2978" s="25"/>
    </row>
    <row r="2979" spans="52:57" x14ac:dyDescent="0.25">
      <c r="AZ2979" s="33"/>
      <c r="BA2979" s="25"/>
    </row>
    <row r="2981" spans="52:57" x14ac:dyDescent="0.25">
      <c r="AZ2981" s="34"/>
      <c r="BA2981" s="35"/>
      <c r="BB2981" s="35"/>
      <c r="BC2981" s="35"/>
      <c r="BD2981" s="35"/>
    </row>
    <row r="2982" spans="52:57" x14ac:dyDescent="0.25">
      <c r="AZ2982" s="33"/>
    </row>
    <row r="2983" spans="52:57" x14ac:dyDescent="0.25">
      <c r="AZ2983" s="33"/>
      <c r="BA2983" s="25"/>
      <c r="BE2983" s="35"/>
    </row>
    <row r="2984" spans="52:57" x14ac:dyDescent="0.25">
      <c r="AZ2984" s="33"/>
      <c r="BA2984" s="25"/>
    </row>
    <row r="2985" spans="52:57" x14ac:dyDescent="0.25">
      <c r="AZ2985" s="33"/>
      <c r="BA2985" s="25"/>
    </row>
    <row r="2986" spans="52:57" x14ac:dyDescent="0.25">
      <c r="AZ2986" s="45"/>
      <c r="BA2986" s="25"/>
    </row>
    <row r="2987" spans="52:57" x14ac:dyDescent="0.25">
      <c r="BA2987" s="25"/>
    </row>
    <row r="2988" spans="52:57" x14ac:dyDescent="0.25">
      <c r="AZ2988" s="34"/>
      <c r="BA2988" s="25"/>
    </row>
    <row r="2989" spans="52:57" x14ac:dyDescent="0.25">
      <c r="AZ2989" s="33"/>
      <c r="BA2989" s="25"/>
    </row>
    <row r="2991" spans="52:57" x14ac:dyDescent="0.25">
      <c r="AZ2991" s="34"/>
      <c r="BA2991" s="35"/>
      <c r="BB2991" s="35"/>
      <c r="BC2991" s="35"/>
      <c r="BD2991" s="35"/>
    </row>
    <row r="2992" spans="52:57" x14ac:dyDescent="0.25">
      <c r="AZ2992" s="33"/>
    </row>
    <row r="2993" spans="52:57" x14ac:dyDescent="0.25">
      <c r="AZ2993" s="33"/>
      <c r="BA2993" s="25"/>
      <c r="BE2993" s="35"/>
    </row>
    <row r="2994" spans="52:57" x14ac:dyDescent="0.25">
      <c r="AZ2994" s="33"/>
      <c r="BA2994" s="25"/>
    </row>
    <row r="2995" spans="52:57" x14ac:dyDescent="0.25">
      <c r="AZ2995" s="33"/>
      <c r="BA2995" s="25"/>
    </row>
    <row r="2996" spans="52:57" x14ac:dyDescent="0.25">
      <c r="AZ2996" s="45"/>
      <c r="BA2996" s="25"/>
    </row>
    <row r="2997" spans="52:57" x14ac:dyDescent="0.25">
      <c r="BA2997" s="25"/>
    </row>
    <row r="2998" spans="52:57" x14ac:dyDescent="0.25">
      <c r="AZ2998" s="34"/>
      <c r="BA2998" s="25"/>
    </row>
    <row r="2999" spans="52:57" x14ac:dyDescent="0.25">
      <c r="AZ2999" s="33"/>
      <c r="BA2999" s="25"/>
    </row>
    <row r="3001" spans="52:57" x14ac:dyDescent="0.25">
      <c r="AZ3001" s="34"/>
      <c r="BA3001" s="35"/>
      <c r="BB3001" s="35"/>
      <c r="BC3001" s="35"/>
      <c r="BD3001" s="35"/>
    </row>
    <row r="3002" spans="52:57" x14ac:dyDescent="0.25">
      <c r="AZ3002" s="33"/>
    </row>
    <row r="3003" spans="52:57" x14ac:dyDescent="0.25">
      <c r="AZ3003" s="33"/>
      <c r="BA3003" s="25"/>
      <c r="BE3003" s="35"/>
    </row>
    <row r="3004" spans="52:57" x14ac:dyDescent="0.25">
      <c r="AZ3004" s="33"/>
      <c r="BA3004" s="25"/>
    </row>
    <row r="3005" spans="52:57" x14ac:dyDescent="0.25">
      <c r="AZ3005" s="33"/>
      <c r="BA3005" s="25"/>
    </row>
    <row r="3006" spans="52:57" x14ac:dyDescent="0.25">
      <c r="AZ3006" s="45"/>
      <c r="BA3006" s="25"/>
    </row>
    <row r="3007" spans="52:57" x14ac:dyDescent="0.25">
      <c r="BA3007" s="25"/>
    </row>
    <row r="3008" spans="52:57" x14ac:dyDescent="0.25">
      <c r="AZ3008" s="34"/>
      <c r="BA3008" s="25"/>
    </row>
    <row r="3009" spans="52:57" x14ac:dyDescent="0.25">
      <c r="AZ3009" s="33"/>
      <c r="BA3009" s="25"/>
    </row>
    <row r="3011" spans="52:57" x14ac:dyDescent="0.25">
      <c r="AZ3011" s="34"/>
      <c r="BA3011" s="35"/>
      <c r="BB3011" s="35"/>
      <c r="BC3011" s="35"/>
      <c r="BD3011" s="35"/>
    </row>
    <row r="3012" spans="52:57" x14ac:dyDescent="0.25">
      <c r="AZ3012" s="33"/>
    </row>
    <row r="3013" spans="52:57" x14ac:dyDescent="0.25">
      <c r="AZ3013" s="33"/>
      <c r="BA3013" s="25"/>
      <c r="BE3013" s="35"/>
    </row>
    <row r="3014" spans="52:57" x14ac:dyDescent="0.25">
      <c r="AZ3014" s="33"/>
      <c r="BA3014" s="25"/>
    </row>
    <row r="3015" spans="52:57" x14ac:dyDescent="0.25">
      <c r="AZ3015" s="33"/>
      <c r="BA3015" s="25"/>
    </row>
    <row r="3016" spans="52:57" x14ac:dyDescent="0.25">
      <c r="AZ3016" s="45"/>
      <c r="BA3016" s="25"/>
    </row>
    <row r="3017" spans="52:57" x14ac:dyDescent="0.25">
      <c r="BA3017" s="25"/>
    </row>
    <row r="3018" spans="52:57" x14ac:dyDescent="0.25">
      <c r="AZ3018" s="34"/>
      <c r="BA3018" s="25"/>
    </row>
    <row r="3019" spans="52:57" x14ac:dyDescent="0.25">
      <c r="AZ3019" s="33"/>
      <c r="BA3019" s="25"/>
    </row>
    <row r="3021" spans="52:57" x14ac:dyDescent="0.25">
      <c r="AZ3021" s="34"/>
      <c r="BA3021" s="35"/>
      <c r="BB3021" s="35"/>
      <c r="BC3021" s="35"/>
      <c r="BD3021" s="35"/>
    </row>
    <row r="3022" spans="52:57" x14ac:dyDescent="0.25">
      <c r="AZ3022" s="33"/>
    </row>
    <row r="3023" spans="52:57" x14ac:dyDescent="0.25">
      <c r="AZ3023" s="33"/>
      <c r="BA3023" s="25"/>
      <c r="BE3023" s="35"/>
    </row>
    <row r="3024" spans="52:57" x14ac:dyDescent="0.25">
      <c r="AZ3024" s="33"/>
      <c r="BA3024" s="25"/>
    </row>
    <row r="3025" spans="52:57" x14ac:dyDescent="0.25">
      <c r="AZ3025" s="33"/>
      <c r="BA3025" s="25"/>
    </row>
    <row r="3026" spans="52:57" x14ac:dyDescent="0.25">
      <c r="AZ3026" s="45"/>
      <c r="BA3026" s="25"/>
    </row>
    <row r="3027" spans="52:57" x14ac:dyDescent="0.25">
      <c r="BA3027" s="25"/>
    </row>
    <row r="3028" spans="52:57" x14ac:dyDescent="0.25">
      <c r="AZ3028" s="34"/>
      <c r="BA3028" s="25"/>
    </row>
    <row r="3029" spans="52:57" x14ac:dyDescent="0.25">
      <c r="AZ3029" s="33"/>
      <c r="BA3029" s="25"/>
    </row>
    <row r="3031" spans="52:57" x14ac:dyDescent="0.25">
      <c r="AZ3031" s="34"/>
      <c r="BA3031" s="35"/>
      <c r="BB3031" s="35"/>
      <c r="BC3031" s="35"/>
      <c r="BD3031" s="35"/>
    </row>
    <row r="3032" spans="52:57" x14ac:dyDescent="0.25">
      <c r="AZ3032" s="33"/>
    </row>
    <row r="3033" spans="52:57" x14ac:dyDescent="0.25">
      <c r="AZ3033" s="33"/>
      <c r="BA3033" s="25"/>
      <c r="BE3033" s="35"/>
    </row>
    <row r="3034" spans="52:57" x14ac:dyDescent="0.25">
      <c r="AZ3034" s="33"/>
      <c r="BA3034" s="25"/>
    </row>
    <row r="3035" spans="52:57" x14ac:dyDescent="0.25">
      <c r="AZ3035" s="33"/>
      <c r="BA3035" s="25"/>
    </row>
    <row r="3036" spans="52:57" x14ac:dyDescent="0.25">
      <c r="AZ3036" s="45"/>
      <c r="BA3036" s="25"/>
    </row>
    <row r="3037" spans="52:57" x14ac:dyDescent="0.25">
      <c r="BA3037" s="25"/>
    </row>
    <row r="3038" spans="52:57" x14ac:dyDescent="0.25">
      <c r="AZ3038" s="34"/>
      <c r="BA3038" s="25"/>
    </row>
    <row r="3039" spans="52:57" x14ac:dyDescent="0.25">
      <c r="AZ3039" s="33"/>
      <c r="BA3039" s="25"/>
    </row>
    <row r="3041" spans="52:57" x14ac:dyDescent="0.25">
      <c r="AZ3041" s="34"/>
      <c r="BA3041" s="35"/>
      <c r="BB3041" s="35"/>
      <c r="BC3041" s="35"/>
      <c r="BD3041" s="35"/>
    </row>
    <row r="3042" spans="52:57" x14ac:dyDescent="0.25">
      <c r="AZ3042" s="33"/>
    </row>
    <row r="3043" spans="52:57" x14ac:dyDescent="0.25">
      <c r="AZ3043" s="33"/>
      <c r="BA3043" s="25"/>
      <c r="BE3043" s="35"/>
    </row>
    <row r="3044" spans="52:57" x14ac:dyDescent="0.25">
      <c r="AZ3044" s="33"/>
      <c r="BA3044" s="25"/>
    </row>
    <row r="3045" spans="52:57" x14ac:dyDescent="0.25">
      <c r="AZ3045" s="33"/>
      <c r="BA3045" s="25"/>
    </row>
    <row r="3046" spans="52:57" x14ac:dyDescent="0.25">
      <c r="AZ3046" s="45"/>
      <c r="BA3046" s="25"/>
    </row>
    <row r="3047" spans="52:57" x14ac:dyDescent="0.25">
      <c r="BA3047" s="25"/>
    </row>
    <row r="3048" spans="52:57" x14ac:dyDescent="0.25">
      <c r="AZ3048" s="34"/>
      <c r="BA3048" s="25"/>
    </row>
    <row r="3049" spans="52:57" x14ac:dyDescent="0.25">
      <c r="AZ3049" s="33"/>
      <c r="BA3049" s="25"/>
    </row>
    <row r="3051" spans="52:57" x14ac:dyDescent="0.25">
      <c r="AZ3051" s="34"/>
      <c r="BA3051" s="35"/>
      <c r="BB3051" s="35"/>
      <c r="BC3051" s="35"/>
      <c r="BD3051" s="35"/>
    </row>
    <row r="3052" spans="52:57" x14ac:dyDescent="0.25">
      <c r="AZ3052" s="33"/>
    </row>
    <row r="3053" spans="52:57" x14ac:dyDescent="0.25">
      <c r="AZ3053" s="33"/>
      <c r="BA3053" s="25"/>
      <c r="BE3053" s="35"/>
    </row>
    <row r="3054" spans="52:57" x14ac:dyDescent="0.25">
      <c r="AZ3054" s="33"/>
      <c r="BA3054" s="25"/>
    </row>
    <row r="3055" spans="52:57" x14ac:dyDescent="0.25">
      <c r="AZ3055" s="33"/>
      <c r="BA3055" s="25"/>
    </row>
    <row r="3056" spans="52:57" x14ac:dyDescent="0.25">
      <c r="AZ3056" s="45"/>
      <c r="BA3056" s="25"/>
    </row>
    <row r="3057" spans="52:57" x14ac:dyDescent="0.25">
      <c r="BA3057" s="25"/>
    </row>
    <row r="3058" spans="52:57" x14ac:dyDescent="0.25">
      <c r="AZ3058" s="34"/>
      <c r="BA3058" s="25"/>
    </row>
    <row r="3059" spans="52:57" x14ac:dyDescent="0.25">
      <c r="AZ3059" s="33"/>
      <c r="BA3059" s="25"/>
    </row>
    <row r="3061" spans="52:57" x14ac:dyDescent="0.25">
      <c r="AZ3061" s="34"/>
      <c r="BA3061" s="35"/>
      <c r="BB3061" s="35"/>
      <c r="BC3061" s="35"/>
      <c r="BD3061" s="35"/>
    </row>
    <row r="3062" spans="52:57" x14ac:dyDescent="0.25">
      <c r="AZ3062" s="33"/>
    </row>
    <row r="3063" spans="52:57" x14ac:dyDescent="0.25">
      <c r="AZ3063" s="33"/>
      <c r="BA3063" s="25"/>
      <c r="BE3063" s="35"/>
    </row>
    <row r="3064" spans="52:57" x14ac:dyDescent="0.25">
      <c r="AZ3064" s="33"/>
      <c r="BA3064" s="25"/>
    </row>
    <row r="3065" spans="52:57" x14ac:dyDescent="0.25">
      <c r="AZ3065" s="33"/>
      <c r="BA3065" s="25"/>
    </row>
    <row r="3066" spans="52:57" x14ac:dyDescent="0.25">
      <c r="AZ3066" s="45"/>
      <c r="BA3066" s="25"/>
    </row>
    <row r="3067" spans="52:57" x14ac:dyDescent="0.25">
      <c r="BA3067" s="25"/>
    </row>
    <row r="3068" spans="52:57" x14ac:dyDescent="0.25">
      <c r="AZ3068" s="34"/>
      <c r="BA3068" s="25"/>
    </row>
    <row r="3069" spans="52:57" x14ac:dyDescent="0.25">
      <c r="AZ3069" s="33"/>
      <c r="BA3069" s="25"/>
    </row>
    <row r="3071" spans="52:57" x14ac:dyDescent="0.25">
      <c r="AZ3071" s="34"/>
      <c r="BA3071" s="35"/>
      <c r="BB3071" s="35"/>
      <c r="BC3071" s="35"/>
      <c r="BD3071" s="35"/>
    </row>
    <row r="3072" spans="52:57" x14ac:dyDescent="0.25">
      <c r="AZ3072" s="33"/>
    </row>
    <row r="3073" spans="52:57" x14ac:dyDescent="0.25">
      <c r="AZ3073" s="33"/>
      <c r="BA3073" s="25"/>
      <c r="BE3073" s="35"/>
    </row>
    <row r="3074" spans="52:57" x14ac:dyDescent="0.25">
      <c r="AZ3074" s="33"/>
      <c r="BA3074" s="25"/>
    </row>
    <row r="3075" spans="52:57" x14ac:dyDescent="0.25">
      <c r="AZ3075" s="33"/>
      <c r="BA3075" s="25"/>
    </row>
    <row r="3076" spans="52:57" x14ac:dyDescent="0.25">
      <c r="AZ3076" s="45"/>
      <c r="BA3076" s="25"/>
    </row>
    <row r="3077" spans="52:57" x14ac:dyDescent="0.25">
      <c r="BA3077" s="25"/>
    </row>
    <row r="3078" spans="52:57" x14ac:dyDescent="0.25">
      <c r="AZ3078" s="34"/>
      <c r="BA3078" s="25"/>
    </row>
    <row r="3079" spans="52:57" x14ac:dyDescent="0.25">
      <c r="AZ3079" s="33"/>
      <c r="BA3079" s="25"/>
    </row>
    <row r="3081" spans="52:57" x14ac:dyDescent="0.25">
      <c r="AZ3081" s="34"/>
      <c r="BA3081" s="35"/>
      <c r="BB3081" s="35"/>
      <c r="BC3081" s="35"/>
      <c r="BD3081" s="35"/>
    </row>
    <row r="3082" spans="52:57" x14ac:dyDescent="0.25">
      <c r="AZ3082" s="33"/>
    </row>
    <row r="3083" spans="52:57" x14ac:dyDescent="0.25">
      <c r="AZ3083" s="33"/>
      <c r="BA3083" s="25"/>
      <c r="BE3083" s="35"/>
    </row>
    <row r="3084" spans="52:57" x14ac:dyDescent="0.25">
      <c r="AZ3084" s="33"/>
      <c r="BA3084" s="25"/>
    </row>
    <row r="3085" spans="52:57" x14ac:dyDescent="0.25">
      <c r="AZ3085" s="33"/>
      <c r="BA3085" s="25"/>
    </row>
    <row r="3086" spans="52:57" x14ac:dyDescent="0.25">
      <c r="AZ3086" s="45"/>
      <c r="BA3086" s="25"/>
    </row>
    <row r="3087" spans="52:57" x14ac:dyDescent="0.25">
      <c r="BA3087" s="25"/>
    </row>
    <row r="3088" spans="52:57" x14ac:dyDescent="0.25">
      <c r="AZ3088" s="34"/>
      <c r="BA3088" s="25"/>
    </row>
    <row r="3089" spans="52:57" x14ac:dyDescent="0.25">
      <c r="AZ3089" s="33"/>
      <c r="BA3089" s="25"/>
    </row>
    <row r="3091" spans="52:57" x14ac:dyDescent="0.25">
      <c r="AZ3091" s="34"/>
      <c r="BA3091" s="35"/>
      <c r="BB3091" s="35"/>
      <c r="BC3091" s="35"/>
      <c r="BD3091" s="35"/>
    </row>
    <row r="3092" spans="52:57" x14ac:dyDescent="0.25">
      <c r="AZ3092" s="33"/>
    </row>
    <row r="3093" spans="52:57" x14ac:dyDescent="0.25">
      <c r="AZ3093" s="33"/>
      <c r="BA3093" s="25"/>
      <c r="BE3093" s="35"/>
    </row>
    <row r="3094" spans="52:57" x14ac:dyDescent="0.25">
      <c r="AZ3094" s="33"/>
      <c r="BA3094" s="25"/>
    </row>
    <row r="3095" spans="52:57" x14ac:dyDescent="0.25">
      <c r="AZ3095" s="33"/>
      <c r="BA3095" s="25"/>
    </row>
    <row r="3096" spans="52:57" x14ac:dyDescent="0.25">
      <c r="AZ3096" s="45"/>
      <c r="BA3096" s="25"/>
    </row>
    <row r="3097" spans="52:57" x14ac:dyDescent="0.25">
      <c r="BA3097" s="25"/>
    </row>
    <row r="3098" spans="52:57" x14ac:dyDescent="0.25">
      <c r="AZ3098" s="34"/>
      <c r="BA3098" s="25"/>
    </row>
    <row r="3099" spans="52:57" x14ac:dyDescent="0.25">
      <c r="AZ3099" s="33"/>
      <c r="BA3099" s="25"/>
    </row>
    <row r="3101" spans="52:57" x14ac:dyDescent="0.25">
      <c r="AZ3101" s="34"/>
      <c r="BA3101" s="35"/>
      <c r="BB3101" s="35"/>
      <c r="BC3101" s="35"/>
      <c r="BD3101" s="35"/>
    </row>
    <row r="3102" spans="52:57" x14ac:dyDescent="0.25">
      <c r="AZ3102" s="33"/>
    </row>
    <row r="3103" spans="52:57" x14ac:dyDescent="0.25">
      <c r="AZ3103" s="33"/>
      <c r="BA3103" s="25"/>
      <c r="BE3103" s="35"/>
    </row>
    <row r="3104" spans="52:57" x14ac:dyDescent="0.25">
      <c r="AZ3104" s="33"/>
      <c r="BA3104" s="25"/>
    </row>
    <row r="3105" spans="52:57" x14ac:dyDescent="0.25">
      <c r="AZ3105" s="33"/>
      <c r="BA3105" s="25"/>
    </row>
    <row r="3106" spans="52:57" x14ac:dyDescent="0.25">
      <c r="AZ3106" s="45"/>
      <c r="BA3106" s="25"/>
    </row>
    <row r="3107" spans="52:57" x14ac:dyDescent="0.25">
      <c r="BA3107" s="25"/>
    </row>
    <row r="3108" spans="52:57" x14ac:dyDescent="0.25">
      <c r="AZ3108" s="34"/>
      <c r="BA3108" s="25"/>
    </row>
    <row r="3109" spans="52:57" x14ac:dyDescent="0.25">
      <c r="AZ3109" s="33"/>
      <c r="BA3109" s="25"/>
    </row>
    <row r="3111" spans="52:57" x14ac:dyDescent="0.25">
      <c r="AZ3111" s="34"/>
      <c r="BA3111" s="35"/>
      <c r="BB3111" s="35"/>
      <c r="BC3111" s="35"/>
      <c r="BD3111" s="35"/>
    </row>
    <row r="3112" spans="52:57" x14ac:dyDescent="0.25">
      <c r="AZ3112" s="33"/>
    </row>
    <row r="3113" spans="52:57" x14ac:dyDescent="0.25">
      <c r="AZ3113" s="33"/>
      <c r="BA3113" s="25"/>
      <c r="BE3113" s="35"/>
    </row>
    <row r="3114" spans="52:57" x14ac:dyDescent="0.25">
      <c r="AZ3114" s="33"/>
      <c r="BA3114" s="25"/>
    </row>
    <row r="3115" spans="52:57" x14ac:dyDescent="0.25">
      <c r="AZ3115" s="33"/>
      <c r="BA3115" s="25"/>
    </row>
    <row r="3116" spans="52:57" x14ac:dyDescent="0.25">
      <c r="AZ3116" s="45"/>
      <c r="BA3116" s="25"/>
    </row>
    <row r="3117" spans="52:57" x14ac:dyDescent="0.25">
      <c r="BA3117" s="25"/>
    </row>
    <row r="3118" spans="52:57" x14ac:dyDescent="0.25">
      <c r="AZ3118" s="34"/>
      <c r="BA3118" s="25"/>
    </row>
    <row r="3119" spans="52:57" x14ac:dyDescent="0.25">
      <c r="AZ3119" s="33"/>
      <c r="BA3119" s="25"/>
    </row>
    <row r="3121" spans="52:57" x14ac:dyDescent="0.25">
      <c r="AZ3121" s="34"/>
      <c r="BA3121" s="35"/>
      <c r="BB3121" s="35"/>
      <c r="BC3121" s="35"/>
      <c r="BD3121" s="35"/>
    </row>
    <row r="3122" spans="52:57" x14ac:dyDescent="0.25">
      <c r="AZ3122" s="33"/>
    </row>
    <row r="3123" spans="52:57" x14ac:dyDescent="0.25">
      <c r="AZ3123" s="33"/>
      <c r="BA3123" s="25"/>
      <c r="BE3123" s="35"/>
    </row>
    <row r="3124" spans="52:57" x14ac:dyDescent="0.25">
      <c r="AZ3124" s="33"/>
      <c r="BA3124" s="25"/>
    </row>
    <row r="3125" spans="52:57" x14ac:dyDescent="0.25">
      <c r="AZ3125" s="33"/>
      <c r="BA3125" s="25"/>
    </row>
    <row r="3126" spans="52:57" x14ac:dyDescent="0.25">
      <c r="AZ3126" s="45"/>
      <c r="BA3126" s="25"/>
    </row>
    <row r="3127" spans="52:57" x14ac:dyDescent="0.25">
      <c r="BA3127" s="25"/>
    </row>
    <row r="3128" spans="52:57" x14ac:dyDescent="0.25">
      <c r="AZ3128" s="34"/>
      <c r="BA3128" s="25"/>
    </row>
    <row r="3129" spans="52:57" x14ac:dyDescent="0.25">
      <c r="AZ3129" s="33"/>
      <c r="BA3129" s="25"/>
    </row>
    <row r="3131" spans="52:57" x14ac:dyDescent="0.25">
      <c r="AZ3131" s="34"/>
      <c r="BA3131" s="35"/>
      <c r="BB3131" s="35"/>
      <c r="BC3131" s="35"/>
      <c r="BD3131" s="35"/>
    </row>
    <row r="3132" spans="52:57" x14ac:dyDescent="0.25">
      <c r="AZ3132" s="33"/>
    </row>
    <row r="3133" spans="52:57" x14ac:dyDescent="0.25">
      <c r="AZ3133" s="33"/>
      <c r="BA3133" s="25"/>
      <c r="BE3133" s="35"/>
    </row>
    <row r="3134" spans="52:57" x14ac:dyDescent="0.25">
      <c r="AZ3134" s="33"/>
      <c r="BA3134" s="25"/>
    </row>
    <row r="3135" spans="52:57" x14ac:dyDescent="0.25">
      <c r="AZ3135" s="33"/>
      <c r="BA3135" s="25"/>
    </row>
    <row r="3136" spans="52:57" x14ac:dyDescent="0.25">
      <c r="AZ3136" s="45"/>
      <c r="BA3136" s="25"/>
    </row>
    <row r="3137" spans="52:57" x14ac:dyDescent="0.25">
      <c r="BA3137" s="25"/>
    </row>
    <row r="3138" spans="52:57" x14ac:dyDescent="0.25">
      <c r="AZ3138" s="34"/>
      <c r="BA3138" s="25"/>
    </row>
    <row r="3139" spans="52:57" x14ac:dyDescent="0.25">
      <c r="AZ3139" s="33"/>
      <c r="BA3139" s="25"/>
    </row>
    <row r="3141" spans="52:57" x14ac:dyDescent="0.25">
      <c r="AZ3141" s="34"/>
      <c r="BA3141" s="35"/>
      <c r="BB3141" s="35"/>
      <c r="BC3141" s="35"/>
      <c r="BD3141" s="35"/>
    </row>
    <row r="3142" spans="52:57" x14ac:dyDescent="0.25">
      <c r="AZ3142" s="33"/>
    </row>
    <row r="3143" spans="52:57" x14ac:dyDescent="0.25">
      <c r="AZ3143" s="33"/>
      <c r="BA3143" s="25"/>
      <c r="BE3143" s="35"/>
    </row>
    <row r="3144" spans="52:57" x14ac:dyDescent="0.25">
      <c r="AZ3144" s="33"/>
      <c r="BA3144" s="25"/>
    </row>
    <row r="3145" spans="52:57" x14ac:dyDescent="0.25">
      <c r="AZ3145" s="33"/>
      <c r="BA3145" s="25"/>
    </row>
    <row r="3146" spans="52:57" x14ac:dyDescent="0.25">
      <c r="AZ3146" s="45"/>
      <c r="BA3146" s="25"/>
    </row>
    <row r="3147" spans="52:57" x14ac:dyDescent="0.25">
      <c r="BA3147" s="25"/>
    </row>
    <row r="3148" spans="52:57" x14ac:dyDescent="0.25">
      <c r="AZ3148" s="34"/>
      <c r="BA3148" s="25"/>
    </row>
    <row r="3149" spans="52:57" x14ac:dyDescent="0.25">
      <c r="AZ3149" s="33"/>
      <c r="BA3149" s="25"/>
    </row>
    <row r="3151" spans="52:57" x14ac:dyDescent="0.25">
      <c r="AZ3151" s="34"/>
      <c r="BA3151" s="35"/>
      <c r="BB3151" s="35"/>
      <c r="BC3151" s="35"/>
      <c r="BD3151" s="35"/>
    </row>
    <row r="3152" spans="52:57" x14ac:dyDescent="0.25">
      <c r="AZ3152" s="33"/>
    </row>
    <row r="3153" spans="52:57" x14ac:dyDescent="0.25">
      <c r="AZ3153" s="33"/>
      <c r="BA3153" s="25"/>
      <c r="BE3153" s="35"/>
    </row>
    <row r="3154" spans="52:57" x14ac:dyDescent="0.25">
      <c r="AZ3154" s="33"/>
      <c r="BA3154" s="25"/>
    </row>
    <row r="3155" spans="52:57" x14ac:dyDescent="0.25">
      <c r="AZ3155" s="33"/>
      <c r="BA3155" s="25"/>
    </row>
    <row r="3156" spans="52:57" x14ac:dyDescent="0.25">
      <c r="AZ3156" s="45"/>
      <c r="BA3156" s="25"/>
    </row>
    <row r="3157" spans="52:57" x14ac:dyDescent="0.25">
      <c r="BA3157" s="25"/>
    </row>
    <row r="3158" spans="52:57" x14ac:dyDescent="0.25">
      <c r="AZ3158" s="34"/>
      <c r="BA3158" s="25"/>
    </row>
    <row r="3159" spans="52:57" x14ac:dyDescent="0.25">
      <c r="AZ3159" s="33"/>
      <c r="BA3159" s="25"/>
    </row>
    <row r="3161" spans="52:57" x14ac:dyDescent="0.25">
      <c r="AZ3161" s="34"/>
      <c r="BA3161" s="35"/>
      <c r="BB3161" s="35"/>
      <c r="BC3161" s="35"/>
      <c r="BD3161" s="35"/>
    </row>
    <row r="3162" spans="52:57" x14ac:dyDescent="0.25">
      <c r="AZ3162" s="33"/>
    </row>
    <row r="3163" spans="52:57" x14ac:dyDescent="0.25">
      <c r="AZ3163" s="33"/>
      <c r="BA3163" s="25"/>
      <c r="BE3163" s="35"/>
    </row>
    <row r="3164" spans="52:57" x14ac:dyDescent="0.25">
      <c r="AZ3164" s="33"/>
      <c r="BA3164" s="25"/>
    </row>
    <row r="3165" spans="52:57" x14ac:dyDescent="0.25">
      <c r="AZ3165" s="33"/>
      <c r="BA3165" s="25"/>
    </row>
    <row r="3166" spans="52:57" x14ac:dyDescent="0.25">
      <c r="AZ3166" s="45"/>
      <c r="BA3166" s="25"/>
    </row>
    <row r="3167" spans="52:57" x14ac:dyDescent="0.25">
      <c r="BA3167" s="25"/>
    </row>
    <row r="3168" spans="52:57" x14ac:dyDescent="0.25">
      <c r="AZ3168" s="34"/>
      <c r="BA3168" s="25"/>
    </row>
    <row r="3169" spans="52:57" x14ac:dyDescent="0.25">
      <c r="AZ3169" s="33"/>
      <c r="BA3169" s="25"/>
    </row>
    <row r="3171" spans="52:57" x14ac:dyDescent="0.25">
      <c r="AZ3171" s="34"/>
      <c r="BA3171" s="35"/>
      <c r="BB3171" s="35"/>
      <c r="BC3171" s="35"/>
      <c r="BD3171" s="35"/>
    </row>
    <row r="3172" spans="52:57" x14ac:dyDescent="0.25">
      <c r="AZ3172" s="33"/>
    </row>
    <row r="3173" spans="52:57" x14ac:dyDescent="0.25">
      <c r="AZ3173" s="33"/>
      <c r="BA3173" s="25"/>
      <c r="BE3173" s="35"/>
    </row>
    <row r="3174" spans="52:57" x14ac:dyDescent="0.25">
      <c r="AZ3174" s="33"/>
      <c r="BA3174" s="25"/>
    </row>
    <row r="3175" spans="52:57" x14ac:dyDescent="0.25">
      <c r="AZ3175" s="33"/>
      <c r="BA3175" s="25"/>
    </row>
    <row r="3176" spans="52:57" x14ac:dyDescent="0.25">
      <c r="AZ3176" s="45"/>
      <c r="BA3176" s="25"/>
    </row>
    <row r="3177" spans="52:57" x14ac:dyDescent="0.25">
      <c r="BA3177" s="25"/>
    </row>
    <row r="3178" spans="52:57" x14ac:dyDescent="0.25">
      <c r="AZ3178" s="34"/>
      <c r="BA3178" s="25"/>
    </row>
    <row r="3179" spans="52:57" x14ac:dyDescent="0.25">
      <c r="AZ3179" s="33"/>
      <c r="BA3179" s="25"/>
    </row>
    <row r="3181" spans="52:57" x14ac:dyDescent="0.25">
      <c r="AZ3181" s="34"/>
      <c r="BA3181" s="35"/>
      <c r="BB3181" s="35"/>
      <c r="BC3181" s="35"/>
      <c r="BD3181" s="35"/>
    </row>
    <row r="3182" spans="52:57" x14ac:dyDescent="0.25">
      <c r="AZ3182" s="33"/>
    </row>
    <row r="3183" spans="52:57" x14ac:dyDescent="0.25">
      <c r="AZ3183" s="33"/>
      <c r="BA3183" s="25"/>
      <c r="BE3183" s="35"/>
    </row>
    <row r="3184" spans="52:57" x14ac:dyDescent="0.25">
      <c r="AZ3184" s="33"/>
      <c r="BA3184" s="25"/>
    </row>
    <row r="3185" spans="52:57" x14ac:dyDescent="0.25">
      <c r="AZ3185" s="33"/>
      <c r="BA3185" s="25"/>
    </row>
    <row r="3186" spans="52:57" x14ac:dyDescent="0.25">
      <c r="AZ3186" s="45"/>
      <c r="BA3186" s="25"/>
    </row>
    <row r="3187" spans="52:57" x14ac:dyDescent="0.25">
      <c r="BA3187" s="25"/>
    </row>
    <row r="3188" spans="52:57" x14ac:dyDescent="0.25">
      <c r="AZ3188" s="34"/>
      <c r="BA3188" s="25"/>
    </row>
    <row r="3189" spans="52:57" x14ac:dyDescent="0.25">
      <c r="AZ3189" s="33"/>
      <c r="BA3189" s="25"/>
    </row>
    <row r="3191" spans="52:57" x14ac:dyDescent="0.25">
      <c r="AZ3191" s="34"/>
      <c r="BA3191" s="35"/>
      <c r="BB3191" s="35"/>
      <c r="BC3191" s="35"/>
      <c r="BD3191" s="35"/>
    </row>
    <row r="3192" spans="52:57" x14ac:dyDescent="0.25">
      <c r="AZ3192" s="33"/>
    </row>
    <row r="3193" spans="52:57" x14ac:dyDescent="0.25">
      <c r="AZ3193" s="33"/>
      <c r="BA3193" s="25"/>
      <c r="BE3193" s="35"/>
    </row>
    <row r="3194" spans="52:57" x14ac:dyDescent="0.25">
      <c r="AZ3194" s="33"/>
      <c r="BA3194" s="25"/>
    </row>
    <row r="3195" spans="52:57" x14ac:dyDescent="0.25">
      <c r="AZ3195" s="33"/>
      <c r="BA3195" s="25"/>
    </row>
    <row r="3196" spans="52:57" x14ac:dyDescent="0.25">
      <c r="AZ3196" s="45"/>
      <c r="BA3196" s="25"/>
    </row>
    <row r="3197" spans="52:57" x14ac:dyDescent="0.25">
      <c r="BA3197" s="25"/>
    </row>
    <row r="3198" spans="52:57" x14ac:dyDescent="0.25">
      <c r="AZ3198" s="34"/>
      <c r="BA3198" s="25"/>
    </row>
    <row r="3199" spans="52:57" x14ac:dyDescent="0.25">
      <c r="AZ3199" s="33"/>
      <c r="BA3199" s="25"/>
    </row>
    <row r="3201" spans="52:57" x14ac:dyDescent="0.25">
      <c r="AZ3201" s="34"/>
      <c r="BA3201" s="35"/>
      <c r="BB3201" s="35"/>
      <c r="BC3201" s="35"/>
      <c r="BD3201" s="35"/>
    </row>
    <row r="3202" spans="52:57" x14ac:dyDescent="0.25">
      <c r="AZ3202" s="33"/>
    </row>
    <row r="3203" spans="52:57" x14ac:dyDescent="0.25">
      <c r="AZ3203" s="33"/>
      <c r="BA3203" s="25"/>
      <c r="BE3203" s="35"/>
    </row>
    <row r="3204" spans="52:57" x14ac:dyDescent="0.25">
      <c r="AZ3204" s="33"/>
      <c r="BA3204" s="25"/>
    </row>
    <row r="3205" spans="52:57" x14ac:dyDescent="0.25">
      <c r="AZ3205" s="33"/>
      <c r="BA3205" s="25"/>
    </row>
    <row r="3206" spans="52:57" x14ac:dyDescent="0.25">
      <c r="AZ3206" s="45"/>
      <c r="BA3206" s="25"/>
    </row>
    <row r="3207" spans="52:57" x14ac:dyDescent="0.25">
      <c r="BA3207" s="25"/>
    </row>
    <row r="3208" spans="52:57" x14ac:dyDescent="0.25">
      <c r="AZ3208" s="34"/>
      <c r="BA3208" s="25"/>
    </row>
    <row r="3209" spans="52:57" x14ac:dyDescent="0.25">
      <c r="AZ3209" s="33"/>
      <c r="BA3209" s="25"/>
    </row>
    <row r="3211" spans="52:57" x14ac:dyDescent="0.25">
      <c r="AZ3211" s="34"/>
      <c r="BA3211" s="35"/>
      <c r="BB3211" s="35"/>
      <c r="BC3211" s="35"/>
      <c r="BD3211" s="35"/>
    </row>
    <row r="3212" spans="52:57" x14ac:dyDescent="0.25">
      <c r="AZ3212" s="33"/>
    </row>
    <row r="3213" spans="52:57" x14ac:dyDescent="0.25">
      <c r="AZ3213" s="33"/>
      <c r="BA3213" s="25"/>
      <c r="BE3213" s="35"/>
    </row>
    <row r="3214" spans="52:57" x14ac:dyDescent="0.25">
      <c r="AZ3214" s="33"/>
      <c r="BA3214" s="25"/>
    </row>
    <row r="3215" spans="52:57" x14ac:dyDescent="0.25">
      <c r="AZ3215" s="33"/>
      <c r="BA3215" s="25"/>
    </row>
    <row r="3216" spans="52:57" x14ac:dyDescent="0.25">
      <c r="AZ3216" s="45"/>
      <c r="BA3216" s="25"/>
    </row>
    <row r="3217" spans="52:57" x14ac:dyDescent="0.25">
      <c r="BA3217" s="25"/>
    </row>
    <row r="3218" spans="52:57" x14ac:dyDescent="0.25">
      <c r="AZ3218" s="34"/>
      <c r="BA3218" s="25"/>
    </row>
    <row r="3219" spans="52:57" x14ac:dyDescent="0.25">
      <c r="AZ3219" s="33"/>
      <c r="BA3219" s="25"/>
    </row>
    <row r="3221" spans="52:57" x14ac:dyDescent="0.25">
      <c r="AZ3221" s="34"/>
      <c r="BA3221" s="35"/>
      <c r="BB3221" s="35"/>
      <c r="BC3221" s="35"/>
      <c r="BD3221" s="35"/>
    </row>
    <row r="3222" spans="52:57" x14ac:dyDescent="0.25">
      <c r="AZ3222" s="33"/>
    </row>
    <row r="3223" spans="52:57" x14ac:dyDescent="0.25">
      <c r="AZ3223" s="33"/>
      <c r="BA3223" s="25"/>
      <c r="BE3223" s="35"/>
    </row>
    <row r="3224" spans="52:57" x14ac:dyDescent="0.25">
      <c r="AZ3224" s="33"/>
      <c r="BA3224" s="25"/>
    </row>
    <row r="3225" spans="52:57" x14ac:dyDescent="0.25">
      <c r="AZ3225" s="33"/>
      <c r="BA3225" s="25"/>
    </row>
    <row r="3226" spans="52:57" x14ac:dyDescent="0.25">
      <c r="AZ3226" s="45"/>
      <c r="BA3226" s="25"/>
    </row>
    <row r="3227" spans="52:57" x14ac:dyDescent="0.25">
      <c r="BA3227" s="25"/>
    </row>
    <row r="3228" spans="52:57" x14ac:dyDescent="0.25">
      <c r="AZ3228" s="34"/>
      <c r="BA3228" s="25"/>
    </row>
    <row r="3229" spans="52:57" x14ac:dyDescent="0.25">
      <c r="AZ3229" s="33"/>
      <c r="BA3229" s="25"/>
    </row>
    <row r="3231" spans="52:57" x14ac:dyDescent="0.25">
      <c r="AZ3231" s="34"/>
      <c r="BA3231" s="35"/>
      <c r="BB3231" s="35"/>
      <c r="BC3231" s="35"/>
      <c r="BD3231" s="35"/>
    </row>
    <row r="3232" spans="52:57" x14ac:dyDescent="0.25">
      <c r="AZ3232" s="33"/>
    </row>
    <row r="3233" spans="52:57" x14ac:dyDescent="0.25">
      <c r="AZ3233" s="33"/>
      <c r="BA3233" s="25"/>
      <c r="BE3233" s="35"/>
    </row>
    <row r="3234" spans="52:57" x14ac:dyDescent="0.25">
      <c r="AZ3234" s="33"/>
      <c r="BA3234" s="25"/>
    </row>
    <row r="3235" spans="52:57" x14ac:dyDescent="0.25">
      <c r="AZ3235" s="33"/>
      <c r="BA3235" s="25"/>
    </row>
    <row r="3236" spans="52:57" x14ac:dyDescent="0.25">
      <c r="AZ3236" s="45"/>
      <c r="BA3236" s="25"/>
    </row>
    <row r="3237" spans="52:57" x14ac:dyDescent="0.25">
      <c r="BA3237" s="25"/>
    </row>
    <row r="3238" spans="52:57" x14ac:dyDescent="0.25">
      <c r="AZ3238" s="34"/>
      <c r="BA3238" s="25"/>
    </row>
    <row r="3239" spans="52:57" x14ac:dyDescent="0.25">
      <c r="AZ3239" s="33"/>
      <c r="BA3239" s="25"/>
    </row>
    <row r="3241" spans="52:57" x14ac:dyDescent="0.25">
      <c r="AZ3241" s="34"/>
      <c r="BA3241" s="35"/>
      <c r="BB3241" s="35"/>
      <c r="BC3241" s="35"/>
      <c r="BD3241" s="35"/>
    </row>
    <row r="3242" spans="52:57" x14ac:dyDescent="0.25">
      <c r="AZ3242" s="33"/>
    </row>
    <row r="3243" spans="52:57" x14ac:dyDescent="0.25">
      <c r="AZ3243" s="33"/>
      <c r="BA3243" s="25"/>
      <c r="BE3243" s="35"/>
    </row>
    <row r="3244" spans="52:57" x14ac:dyDescent="0.25">
      <c r="AZ3244" s="33"/>
      <c r="BA3244" s="25"/>
    </row>
    <row r="3245" spans="52:57" x14ac:dyDescent="0.25">
      <c r="AZ3245" s="33"/>
      <c r="BA3245" s="25"/>
    </row>
    <row r="3246" spans="52:57" x14ac:dyDescent="0.25">
      <c r="AZ3246" s="45"/>
      <c r="BA3246" s="25"/>
    </row>
    <row r="3247" spans="52:57" x14ac:dyDescent="0.25">
      <c r="BA3247" s="25"/>
    </row>
    <row r="3248" spans="52:57" x14ac:dyDescent="0.25">
      <c r="AZ3248" s="34"/>
      <c r="BA3248" s="25"/>
    </row>
    <row r="3249" spans="52:57" x14ac:dyDescent="0.25">
      <c r="AZ3249" s="33"/>
      <c r="BA3249" s="25"/>
    </row>
    <row r="3251" spans="52:57" x14ac:dyDescent="0.25">
      <c r="AZ3251" s="34"/>
      <c r="BA3251" s="35"/>
      <c r="BB3251" s="35"/>
      <c r="BC3251" s="35"/>
      <c r="BD3251" s="35"/>
    </row>
    <row r="3252" spans="52:57" x14ac:dyDescent="0.25">
      <c r="AZ3252" s="33"/>
    </row>
    <row r="3253" spans="52:57" x14ac:dyDescent="0.25">
      <c r="AZ3253" s="33"/>
      <c r="BA3253" s="25"/>
      <c r="BE3253" s="35"/>
    </row>
    <row r="3254" spans="52:57" x14ac:dyDescent="0.25">
      <c r="AZ3254" s="33"/>
      <c r="BA3254" s="25"/>
    </row>
    <row r="3255" spans="52:57" x14ac:dyDescent="0.25">
      <c r="AZ3255" s="33"/>
      <c r="BA3255" s="25"/>
    </row>
    <row r="3256" spans="52:57" x14ac:dyDescent="0.25">
      <c r="AZ3256" s="45"/>
      <c r="BA3256" s="25"/>
    </row>
    <row r="3257" spans="52:57" x14ac:dyDescent="0.25">
      <c r="BA3257" s="25"/>
    </row>
    <row r="3258" spans="52:57" x14ac:dyDescent="0.25">
      <c r="AZ3258" s="34"/>
      <c r="BA3258" s="25"/>
    </row>
    <row r="3259" spans="52:57" x14ac:dyDescent="0.25">
      <c r="AZ3259" s="33"/>
      <c r="BA3259" s="25"/>
    </row>
    <row r="3261" spans="52:57" x14ac:dyDescent="0.25">
      <c r="AZ3261" s="34"/>
      <c r="BA3261" s="35"/>
      <c r="BB3261" s="35"/>
      <c r="BC3261" s="35"/>
      <c r="BD3261" s="35"/>
    </row>
    <row r="3262" spans="52:57" x14ac:dyDescent="0.25">
      <c r="AZ3262" s="33"/>
    </row>
    <row r="3263" spans="52:57" x14ac:dyDescent="0.25">
      <c r="AZ3263" s="33"/>
      <c r="BA3263" s="25"/>
      <c r="BE3263" s="35"/>
    </row>
    <row r="3264" spans="52:57" x14ac:dyDescent="0.25">
      <c r="AZ3264" s="33"/>
      <c r="BA3264" s="25"/>
    </row>
    <row r="3265" spans="52:57" x14ac:dyDescent="0.25">
      <c r="AZ3265" s="33"/>
      <c r="BA3265" s="25"/>
    </row>
    <row r="3266" spans="52:57" x14ac:dyDescent="0.25">
      <c r="AZ3266" s="45"/>
      <c r="BA3266" s="25"/>
    </row>
    <row r="3267" spans="52:57" x14ac:dyDescent="0.25">
      <c r="BA3267" s="25"/>
    </row>
    <row r="3268" spans="52:57" x14ac:dyDescent="0.25">
      <c r="AZ3268" s="34"/>
      <c r="BA3268" s="25"/>
    </row>
    <row r="3269" spans="52:57" x14ac:dyDescent="0.25">
      <c r="AZ3269" s="33"/>
      <c r="BA3269" s="25"/>
    </row>
    <row r="3271" spans="52:57" x14ac:dyDescent="0.25">
      <c r="AZ3271" s="34"/>
      <c r="BA3271" s="35"/>
      <c r="BB3271" s="35"/>
      <c r="BC3271" s="35"/>
      <c r="BD3271" s="35"/>
    </row>
    <row r="3272" spans="52:57" x14ac:dyDescent="0.25">
      <c r="AZ3272" s="33"/>
    </row>
    <row r="3273" spans="52:57" x14ac:dyDescent="0.25">
      <c r="AZ3273" s="33"/>
      <c r="BA3273" s="25"/>
      <c r="BE3273" s="35"/>
    </row>
    <row r="3274" spans="52:57" x14ac:dyDescent="0.25">
      <c r="AZ3274" s="33"/>
      <c r="BA3274" s="25"/>
    </row>
    <row r="3275" spans="52:57" x14ac:dyDescent="0.25">
      <c r="AZ3275" s="33"/>
      <c r="BA3275" s="25"/>
    </row>
    <row r="3276" spans="52:57" x14ac:dyDescent="0.25">
      <c r="AZ3276" s="45"/>
      <c r="BA3276" s="25"/>
    </row>
    <row r="3277" spans="52:57" x14ac:dyDescent="0.25">
      <c r="BA3277" s="25"/>
    </row>
    <row r="3278" spans="52:57" x14ac:dyDescent="0.25">
      <c r="AZ3278" s="34"/>
      <c r="BA3278" s="25"/>
    </row>
    <row r="3279" spans="52:57" x14ac:dyDescent="0.25">
      <c r="AZ3279" s="33"/>
      <c r="BA3279" s="25"/>
    </row>
    <row r="3281" spans="52:57" x14ac:dyDescent="0.25">
      <c r="AZ3281" s="34"/>
      <c r="BA3281" s="35"/>
      <c r="BB3281" s="35"/>
      <c r="BC3281" s="35"/>
      <c r="BD3281" s="35"/>
    </row>
    <row r="3282" spans="52:57" x14ac:dyDescent="0.25">
      <c r="AZ3282" s="33"/>
    </row>
    <row r="3283" spans="52:57" x14ac:dyDescent="0.25">
      <c r="AZ3283" s="33"/>
      <c r="BA3283" s="25"/>
      <c r="BE3283" s="35"/>
    </row>
    <row r="3284" spans="52:57" x14ac:dyDescent="0.25">
      <c r="AZ3284" s="33"/>
      <c r="BA3284" s="25"/>
    </row>
    <row r="3285" spans="52:57" x14ac:dyDescent="0.25">
      <c r="AZ3285" s="33"/>
      <c r="BA3285" s="25"/>
    </row>
    <row r="3286" spans="52:57" x14ac:dyDescent="0.25">
      <c r="AZ3286" s="45"/>
      <c r="BA3286" s="25"/>
    </row>
    <row r="3287" spans="52:57" x14ac:dyDescent="0.25">
      <c r="BA3287" s="25"/>
    </row>
    <row r="3288" spans="52:57" x14ac:dyDescent="0.25">
      <c r="AZ3288" s="34"/>
      <c r="BA3288" s="25"/>
    </row>
    <row r="3289" spans="52:57" x14ac:dyDescent="0.25">
      <c r="AZ3289" s="33"/>
      <c r="BA3289" s="25"/>
    </row>
    <row r="3291" spans="52:57" x14ac:dyDescent="0.25">
      <c r="AZ3291" s="34"/>
      <c r="BA3291" s="35"/>
      <c r="BB3291" s="35"/>
      <c r="BC3291" s="35"/>
      <c r="BD3291" s="35"/>
    </row>
    <row r="3292" spans="52:57" x14ac:dyDescent="0.25">
      <c r="AZ3292" s="33"/>
    </row>
    <row r="3293" spans="52:57" x14ac:dyDescent="0.25">
      <c r="AZ3293" s="33"/>
      <c r="BA3293" s="25"/>
      <c r="BE3293" s="35"/>
    </row>
    <row r="3294" spans="52:57" x14ac:dyDescent="0.25">
      <c r="AZ3294" s="33"/>
      <c r="BA3294" s="25"/>
    </row>
    <row r="3295" spans="52:57" x14ac:dyDescent="0.25">
      <c r="AZ3295" s="33"/>
      <c r="BA3295" s="25"/>
    </row>
    <row r="3296" spans="52:57" x14ac:dyDescent="0.25">
      <c r="AZ3296" s="45"/>
      <c r="BA3296" s="25"/>
    </row>
    <row r="3297" spans="52:57" x14ac:dyDescent="0.25">
      <c r="BA3297" s="25"/>
    </row>
    <row r="3298" spans="52:57" x14ac:dyDescent="0.25">
      <c r="AZ3298" s="34"/>
      <c r="BA3298" s="25"/>
    </row>
    <row r="3299" spans="52:57" x14ac:dyDescent="0.25">
      <c r="AZ3299" s="33"/>
      <c r="BA3299" s="25"/>
    </row>
    <row r="3301" spans="52:57" x14ac:dyDescent="0.25">
      <c r="AZ3301" s="34"/>
      <c r="BA3301" s="35"/>
      <c r="BB3301" s="35"/>
      <c r="BC3301" s="35"/>
      <c r="BD3301" s="35"/>
    </row>
    <row r="3302" spans="52:57" x14ac:dyDescent="0.25">
      <c r="AZ3302" s="33"/>
    </row>
    <row r="3303" spans="52:57" x14ac:dyDescent="0.25">
      <c r="AZ3303" s="33"/>
      <c r="BA3303" s="25"/>
      <c r="BE3303" s="35"/>
    </row>
    <row r="3304" spans="52:57" x14ac:dyDescent="0.25">
      <c r="AZ3304" s="33"/>
      <c r="BA3304" s="25"/>
    </row>
    <row r="3305" spans="52:57" x14ac:dyDescent="0.25">
      <c r="AZ3305" s="33"/>
      <c r="BA3305" s="25"/>
    </row>
    <row r="3306" spans="52:57" x14ac:dyDescent="0.25">
      <c r="AZ3306" s="45"/>
      <c r="BA3306" s="25"/>
    </row>
    <row r="3307" spans="52:57" x14ac:dyDescent="0.25">
      <c r="BA3307" s="25"/>
    </row>
    <row r="3308" spans="52:57" x14ac:dyDescent="0.25">
      <c r="AZ3308" s="34"/>
      <c r="BA3308" s="25"/>
    </row>
    <row r="3309" spans="52:57" x14ac:dyDescent="0.25">
      <c r="AZ3309" s="33"/>
      <c r="BA3309" s="25"/>
    </row>
    <row r="3311" spans="52:57" x14ac:dyDescent="0.25">
      <c r="AZ3311" s="34"/>
      <c r="BA3311" s="35"/>
      <c r="BB3311" s="35"/>
      <c r="BC3311" s="35"/>
      <c r="BD3311" s="35"/>
    </row>
    <row r="3312" spans="52:57" x14ac:dyDescent="0.25">
      <c r="AZ3312" s="33"/>
    </row>
    <row r="3313" spans="52:57" x14ac:dyDescent="0.25">
      <c r="AZ3313" s="33"/>
      <c r="BA3313" s="25"/>
      <c r="BE3313" s="35"/>
    </row>
    <row r="3314" spans="52:57" x14ac:dyDescent="0.25">
      <c r="AZ3314" s="33"/>
      <c r="BA3314" s="25"/>
    </row>
    <row r="3315" spans="52:57" x14ac:dyDescent="0.25">
      <c r="AZ3315" s="33"/>
      <c r="BA3315" s="25"/>
    </row>
    <row r="3316" spans="52:57" x14ac:dyDescent="0.25">
      <c r="AZ3316" s="45"/>
      <c r="BA3316" s="25"/>
    </row>
    <row r="3317" spans="52:57" x14ac:dyDescent="0.25">
      <c r="BA3317" s="25"/>
    </row>
    <row r="3318" spans="52:57" x14ac:dyDescent="0.25">
      <c r="AZ3318" s="34"/>
      <c r="BA3318" s="25"/>
    </row>
    <row r="3319" spans="52:57" x14ac:dyDescent="0.25">
      <c r="AZ3319" s="33"/>
      <c r="BA3319" s="25"/>
    </row>
    <row r="3321" spans="52:57" x14ac:dyDescent="0.25">
      <c r="AZ3321" s="34"/>
      <c r="BA3321" s="35"/>
      <c r="BB3321" s="35"/>
      <c r="BC3321" s="35"/>
      <c r="BD3321" s="35"/>
    </row>
    <row r="3322" spans="52:57" x14ac:dyDescent="0.25">
      <c r="AZ3322" s="33"/>
    </row>
    <row r="3323" spans="52:57" x14ac:dyDescent="0.25">
      <c r="AZ3323" s="33"/>
      <c r="BA3323" s="25"/>
      <c r="BE3323" s="35"/>
    </row>
    <row r="3324" spans="52:57" x14ac:dyDescent="0.25">
      <c r="AZ3324" s="33"/>
      <c r="BA3324" s="25"/>
    </row>
    <row r="3325" spans="52:57" x14ac:dyDescent="0.25">
      <c r="AZ3325" s="33"/>
      <c r="BA3325" s="25"/>
    </row>
    <row r="3326" spans="52:57" x14ac:dyDescent="0.25">
      <c r="AZ3326" s="45"/>
      <c r="BA3326" s="25"/>
    </row>
    <row r="3327" spans="52:57" x14ac:dyDescent="0.25">
      <c r="BA3327" s="25"/>
    </row>
    <row r="3328" spans="52:57" x14ac:dyDescent="0.25">
      <c r="AZ3328" s="34"/>
      <c r="BA3328" s="25"/>
    </row>
    <row r="3329" spans="52:57" x14ac:dyDescent="0.25">
      <c r="AZ3329" s="33"/>
      <c r="BA3329" s="25"/>
    </row>
    <row r="3331" spans="52:57" x14ac:dyDescent="0.25">
      <c r="AZ3331" s="34"/>
      <c r="BA3331" s="35"/>
      <c r="BB3331" s="35"/>
      <c r="BC3331" s="35"/>
      <c r="BD3331" s="35"/>
    </row>
    <row r="3332" spans="52:57" x14ac:dyDescent="0.25">
      <c r="AZ3332" s="33"/>
    </row>
    <row r="3333" spans="52:57" x14ac:dyDescent="0.25">
      <c r="AZ3333" s="33"/>
      <c r="BA3333" s="25"/>
      <c r="BE3333" s="35"/>
    </row>
    <row r="3334" spans="52:57" x14ac:dyDescent="0.25">
      <c r="AZ3334" s="33"/>
      <c r="BA3334" s="25"/>
    </row>
    <row r="3335" spans="52:57" x14ac:dyDescent="0.25">
      <c r="AZ3335" s="33"/>
      <c r="BA3335" s="25"/>
    </row>
    <row r="3336" spans="52:57" x14ac:dyDescent="0.25">
      <c r="AZ3336" s="45"/>
      <c r="BA3336" s="25"/>
    </row>
    <row r="3337" spans="52:57" x14ac:dyDescent="0.25">
      <c r="BA3337" s="25"/>
    </row>
    <row r="3338" spans="52:57" x14ac:dyDescent="0.25">
      <c r="AZ3338" s="34"/>
      <c r="BA3338" s="25"/>
    </row>
    <row r="3339" spans="52:57" x14ac:dyDescent="0.25">
      <c r="AZ3339" s="33"/>
      <c r="BA3339" s="25"/>
    </row>
    <row r="3341" spans="52:57" x14ac:dyDescent="0.25">
      <c r="AZ3341" s="34"/>
      <c r="BA3341" s="35"/>
      <c r="BB3341" s="35"/>
      <c r="BC3341" s="35"/>
      <c r="BD3341" s="35"/>
    </row>
    <row r="3342" spans="52:57" x14ac:dyDescent="0.25">
      <c r="AZ3342" s="33"/>
    </row>
    <row r="3343" spans="52:57" x14ac:dyDescent="0.25">
      <c r="AZ3343" s="33"/>
      <c r="BA3343" s="25"/>
      <c r="BE3343" s="35"/>
    </row>
    <row r="3344" spans="52:57" x14ac:dyDescent="0.25">
      <c r="AZ3344" s="33"/>
      <c r="BA3344" s="25"/>
    </row>
    <row r="3345" spans="52:57" x14ac:dyDescent="0.25">
      <c r="AZ3345" s="33"/>
      <c r="BA3345" s="25"/>
    </row>
    <row r="3346" spans="52:57" x14ac:dyDescent="0.25">
      <c r="AZ3346" s="45"/>
      <c r="BA3346" s="25"/>
    </row>
    <row r="3347" spans="52:57" x14ac:dyDescent="0.25">
      <c r="BA3347" s="25"/>
    </row>
    <row r="3348" spans="52:57" x14ac:dyDescent="0.25">
      <c r="AZ3348" s="34"/>
      <c r="BA3348" s="25"/>
    </row>
    <row r="3349" spans="52:57" x14ac:dyDescent="0.25">
      <c r="AZ3349" s="33"/>
      <c r="BA3349" s="25"/>
    </row>
    <row r="3351" spans="52:57" x14ac:dyDescent="0.25">
      <c r="AZ3351" s="34"/>
      <c r="BA3351" s="35"/>
      <c r="BB3351" s="35"/>
      <c r="BC3351" s="35"/>
      <c r="BD3351" s="35"/>
    </row>
    <row r="3352" spans="52:57" x14ac:dyDescent="0.25">
      <c r="AZ3352" s="33"/>
    </row>
    <row r="3353" spans="52:57" x14ac:dyDescent="0.25">
      <c r="AZ3353" s="33"/>
      <c r="BA3353" s="25"/>
      <c r="BE3353" s="35"/>
    </row>
    <row r="3354" spans="52:57" x14ac:dyDescent="0.25">
      <c r="AZ3354" s="33"/>
      <c r="BA3354" s="25"/>
    </row>
    <row r="3355" spans="52:57" x14ac:dyDescent="0.25">
      <c r="AZ3355" s="33"/>
      <c r="BA3355" s="25"/>
    </row>
    <row r="3356" spans="52:57" x14ac:dyDescent="0.25">
      <c r="AZ3356" s="45"/>
      <c r="BA3356" s="25"/>
    </row>
    <row r="3357" spans="52:57" x14ac:dyDescent="0.25">
      <c r="BA3357" s="25"/>
    </row>
    <row r="3358" spans="52:57" x14ac:dyDescent="0.25">
      <c r="AZ3358" s="34"/>
      <c r="BA3358" s="25"/>
    </row>
    <row r="3359" spans="52:57" x14ac:dyDescent="0.25">
      <c r="AZ3359" s="33"/>
      <c r="BA3359" s="25"/>
    </row>
    <row r="3361" spans="52:57" x14ac:dyDescent="0.25">
      <c r="AZ3361" s="34"/>
      <c r="BA3361" s="35"/>
      <c r="BB3361" s="35"/>
      <c r="BC3361" s="35"/>
      <c r="BD3361" s="35"/>
    </row>
    <row r="3362" spans="52:57" x14ac:dyDescent="0.25">
      <c r="AZ3362" s="33"/>
    </row>
    <row r="3363" spans="52:57" x14ac:dyDescent="0.25">
      <c r="AZ3363" s="33"/>
      <c r="BA3363" s="25"/>
      <c r="BE3363" s="35"/>
    </row>
    <row r="3364" spans="52:57" x14ac:dyDescent="0.25">
      <c r="AZ3364" s="33"/>
      <c r="BA3364" s="25"/>
    </row>
    <row r="3365" spans="52:57" x14ac:dyDescent="0.25">
      <c r="AZ3365" s="33"/>
      <c r="BA3365" s="25"/>
    </row>
    <row r="3366" spans="52:57" x14ac:dyDescent="0.25">
      <c r="AZ3366" s="45"/>
      <c r="BA3366" s="25"/>
    </row>
    <row r="3367" spans="52:57" x14ac:dyDescent="0.25">
      <c r="BA3367" s="25"/>
    </row>
    <row r="3368" spans="52:57" x14ac:dyDescent="0.25">
      <c r="AZ3368" s="34"/>
      <c r="BA3368" s="25"/>
    </row>
    <row r="3369" spans="52:57" x14ac:dyDescent="0.25">
      <c r="AZ3369" s="33"/>
      <c r="BA3369" s="25"/>
    </row>
    <row r="3371" spans="52:57" x14ac:dyDescent="0.25">
      <c r="AZ3371" s="34"/>
      <c r="BA3371" s="35"/>
      <c r="BB3371" s="35"/>
      <c r="BC3371" s="35"/>
      <c r="BD3371" s="35"/>
    </row>
    <row r="3372" spans="52:57" x14ac:dyDescent="0.25">
      <c r="AZ3372" s="33"/>
    </row>
    <row r="3373" spans="52:57" x14ac:dyDescent="0.25">
      <c r="AZ3373" s="33"/>
      <c r="BA3373" s="25"/>
      <c r="BE3373" s="35"/>
    </row>
    <row r="3374" spans="52:57" x14ac:dyDescent="0.25">
      <c r="AZ3374" s="33"/>
      <c r="BA3374" s="25"/>
    </row>
    <row r="3375" spans="52:57" x14ac:dyDescent="0.25">
      <c r="AZ3375" s="33"/>
      <c r="BA3375" s="25"/>
    </row>
    <row r="3376" spans="52:57" x14ac:dyDescent="0.25">
      <c r="AZ3376" s="45"/>
      <c r="BA3376" s="25"/>
    </row>
    <row r="3377" spans="52:57" x14ac:dyDescent="0.25">
      <c r="BA3377" s="25"/>
    </row>
    <row r="3378" spans="52:57" x14ac:dyDescent="0.25">
      <c r="AZ3378" s="34"/>
      <c r="BA3378" s="25"/>
    </row>
    <row r="3379" spans="52:57" x14ac:dyDescent="0.25">
      <c r="AZ3379" s="33"/>
      <c r="BA3379" s="25"/>
    </row>
    <row r="3381" spans="52:57" x14ac:dyDescent="0.25">
      <c r="AZ3381" s="34"/>
      <c r="BA3381" s="35"/>
      <c r="BB3381" s="35"/>
      <c r="BC3381" s="35"/>
      <c r="BD3381" s="35"/>
    </row>
    <row r="3382" spans="52:57" x14ac:dyDescent="0.25">
      <c r="AZ3382" s="33"/>
    </row>
    <row r="3383" spans="52:57" x14ac:dyDescent="0.25">
      <c r="AZ3383" s="33"/>
      <c r="BA3383" s="25"/>
      <c r="BE3383" s="35"/>
    </row>
    <row r="3384" spans="52:57" x14ac:dyDescent="0.25">
      <c r="AZ3384" s="33"/>
      <c r="BA3384" s="25"/>
    </row>
    <row r="3385" spans="52:57" x14ac:dyDescent="0.25">
      <c r="AZ3385" s="33"/>
      <c r="BA3385" s="25"/>
    </row>
    <row r="3386" spans="52:57" x14ac:dyDescent="0.25">
      <c r="AZ3386" s="45"/>
      <c r="BA3386" s="25"/>
    </row>
    <row r="3387" spans="52:57" x14ac:dyDescent="0.25">
      <c r="BA3387" s="25"/>
    </row>
    <row r="3388" spans="52:57" x14ac:dyDescent="0.25">
      <c r="AZ3388" s="34"/>
      <c r="BA3388" s="25"/>
    </row>
    <row r="3389" spans="52:57" x14ac:dyDescent="0.25">
      <c r="AZ3389" s="33"/>
      <c r="BA3389" s="25"/>
    </row>
    <row r="3391" spans="52:57" x14ac:dyDescent="0.25">
      <c r="AZ3391" s="34"/>
      <c r="BA3391" s="35"/>
      <c r="BB3391" s="35"/>
      <c r="BC3391" s="35"/>
      <c r="BD3391" s="35"/>
    </row>
    <row r="3392" spans="52:57" x14ac:dyDescent="0.25">
      <c r="AZ3392" s="33"/>
    </row>
    <row r="3393" spans="52:57" x14ac:dyDescent="0.25">
      <c r="AZ3393" s="33"/>
      <c r="BA3393" s="25"/>
      <c r="BE3393" s="35"/>
    </row>
    <row r="3394" spans="52:57" x14ac:dyDescent="0.25">
      <c r="AZ3394" s="33"/>
      <c r="BA3394" s="25"/>
    </row>
    <row r="3395" spans="52:57" x14ac:dyDescent="0.25">
      <c r="AZ3395" s="33"/>
      <c r="BA3395" s="25"/>
    </row>
    <row r="3396" spans="52:57" x14ac:dyDescent="0.25">
      <c r="AZ3396" s="45"/>
      <c r="BA3396" s="25"/>
    </row>
    <row r="3397" spans="52:57" x14ac:dyDescent="0.25">
      <c r="BA3397" s="25"/>
    </row>
    <row r="3398" spans="52:57" x14ac:dyDescent="0.25">
      <c r="AZ3398" s="34"/>
      <c r="BA3398" s="25"/>
    </row>
    <row r="3399" spans="52:57" x14ac:dyDescent="0.25">
      <c r="AZ3399" s="33"/>
      <c r="BA3399" s="25"/>
    </row>
    <row r="3401" spans="52:57" x14ac:dyDescent="0.25">
      <c r="AZ3401" s="34"/>
      <c r="BA3401" s="35"/>
      <c r="BB3401" s="35"/>
      <c r="BC3401" s="35"/>
      <c r="BD3401" s="35"/>
    </row>
    <row r="3402" spans="52:57" x14ac:dyDescent="0.25">
      <c r="AZ3402" s="33"/>
    </row>
    <row r="3403" spans="52:57" x14ac:dyDescent="0.25">
      <c r="AZ3403" s="33"/>
      <c r="BA3403" s="25"/>
      <c r="BE3403" s="35"/>
    </row>
    <row r="3404" spans="52:57" x14ac:dyDescent="0.25">
      <c r="AZ3404" s="33"/>
      <c r="BA3404" s="25"/>
    </row>
    <row r="3405" spans="52:57" x14ac:dyDescent="0.25">
      <c r="AZ3405" s="33"/>
      <c r="BA3405" s="25"/>
    </row>
    <row r="3406" spans="52:57" x14ac:dyDescent="0.25">
      <c r="AZ3406" s="45"/>
      <c r="BA3406" s="25"/>
    </row>
    <row r="3407" spans="52:57" x14ac:dyDescent="0.25">
      <c r="BA3407" s="25"/>
    </row>
    <row r="3408" spans="52:57" x14ac:dyDescent="0.25">
      <c r="AZ3408" s="34"/>
      <c r="BA3408" s="25"/>
    </row>
    <row r="3409" spans="52:57" x14ac:dyDescent="0.25">
      <c r="AZ3409" s="33"/>
      <c r="BA3409" s="25"/>
    </row>
    <row r="3411" spans="52:57" x14ac:dyDescent="0.25">
      <c r="AZ3411" s="34"/>
      <c r="BA3411" s="35"/>
      <c r="BB3411" s="35"/>
      <c r="BC3411" s="35"/>
      <c r="BD3411" s="35"/>
    </row>
    <row r="3412" spans="52:57" x14ac:dyDescent="0.25">
      <c r="AZ3412" s="33"/>
    </row>
    <row r="3413" spans="52:57" x14ac:dyDescent="0.25">
      <c r="AZ3413" s="33"/>
      <c r="BA3413" s="25"/>
      <c r="BE3413" s="35"/>
    </row>
    <row r="3414" spans="52:57" x14ac:dyDescent="0.25">
      <c r="AZ3414" s="33"/>
      <c r="BA3414" s="25"/>
    </row>
    <row r="3415" spans="52:57" x14ac:dyDescent="0.25">
      <c r="AZ3415" s="33"/>
      <c r="BA3415" s="25"/>
    </row>
    <row r="3416" spans="52:57" x14ac:dyDescent="0.25">
      <c r="AZ3416" s="45"/>
      <c r="BA3416" s="25"/>
    </row>
    <row r="3417" spans="52:57" x14ac:dyDescent="0.25">
      <c r="BA3417" s="25"/>
    </row>
    <row r="3418" spans="52:57" x14ac:dyDescent="0.25">
      <c r="AZ3418" s="34"/>
      <c r="BA3418" s="25"/>
    </row>
    <row r="3419" spans="52:57" x14ac:dyDescent="0.25">
      <c r="AZ3419" s="33"/>
      <c r="BA3419" s="25"/>
    </row>
    <row r="3421" spans="52:57" x14ac:dyDescent="0.25">
      <c r="AZ3421" s="34"/>
      <c r="BA3421" s="35"/>
      <c r="BB3421" s="35"/>
      <c r="BC3421" s="35"/>
      <c r="BD3421" s="35"/>
    </row>
    <row r="3422" spans="52:57" x14ac:dyDescent="0.25">
      <c r="AZ3422" s="33"/>
    </row>
    <row r="3423" spans="52:57" x14ac:dyDescent="0.25">
      <c r="AZ3423" s="33"/>
      <c r="BA3423" s="25"/>
      <c r="BE3423" s="35"/>
    </row>
    <row r="3424" spans="52:57" x14ac:dyDescent="0.25">
      <c r="AZ3424" s="33"/>
      <c r="BA3424" s="25"/>
    </row>
    <row r="3425" spans="52:57" x14ac:dyDescent="0.25">
      <c r="AZ3425" s="33"/>
      <c r="BA3425" s="25"/>
    </row>
    <row r="3426" spans="52:57" x14ac:dyDescent="0.25">
      <c r="AZ3426" s="45"/>
      <c r="BA3426" s="25"/>
    </row>
    <row r="3427" spans="52:57" x14ac:dyDescent="0.25">
      <c r="BA3427" s="25"/>
    </row>
    <row r="3428" spans="52:57" x14ac:dyDescent="0.25">
      <c r="AZ3428" s="34"/>
      <c r="BA3428" s="25"/>
    </row>
    <row r="3429" spans="52:57" x14ac:dyDescent="0.25">
      <c r="AZ3429" s="33"/>
      <c r="BA3429" s="25"/>
    </row>
    <row r="3431" spans="52:57" x14ac:dyDescent="0.25">
      <c r="AZ3431" s="34"/>
      <c r="BA3431" s="35"/>
      <c r="BB3431" s="35"/>
      <c r="BC3431" s="35"/>
      <c r="BD3431" s="35"/>
    </row>
    <row r="3432" spans="52:57" x14ac:dyDescent="0.25">
      <c r="AZ3432" s="33"/>
    </row>
    <row r="3433" spans="52:57" x14ac:dyDescent="0.25">
      <c r="AZ3433" s="33"/>
      <c r="BA3433" s="25"/>
      <c r="BE3433" s="35"/>
    </row>
    <row r="3434" spans="52:57" x14ac:dyDescent="0.25">
      <c r="AZ3434" s="33"/>
      <c r="BA3434" s="25"/>
    </row>
    <row r="3435" spans="52:57" x14ac:dyDescent="0.25">
      <c r="AZ3435" s="33"/>
      <c r="BA3435" s="25"/>
    </row>
    <row r="3436" spans="52:57" x14ac:dyDescent="0.25">
      <c r="AZ3436" s="45"/>
      <c r="BA3436" s="25"/>
    </row>
    <row r="3437" spans="52:57" x14ac:dyDescent="0.25">
      <c r="BA3437" s="25"/>
    </row>
    <row r="3438" spans="52:57" x14ac:dyDescent="0.25">
      <c r="AZ3438" s="34"/>
      <c r="BA3438" s="25"/>
    </row>
    <row r="3439" spans="52:57" x14ac:dyDescent="0.25">
      <c r="AZ3439" s="33"/>
      <c r="BA3439" s="25"/>
    </row>
    <row r="3441" spans="52:57" x14ac:dyDescent="0.25">
      <c r="AZ3441" s="34"/>
      <c r="BA3441" s="35"/>
      <c r="BB3441" s="35"/>
      <c r="BC3441" s="35"/>
      <c r="BD3441" s="35"/>
    </row>
    <row r="3442" spans="52:57" x14ac:dyDescent="0.25">
      <c r="AZ3442" s="33"/>
    </row>
    <row r="3443" spans="52:57" x14ac:dyDescent="0.25">
      <c r="AZ3443" s="33"/>
      <c r="BA3443" s="25"/>
      <c r="BE3443" s="35"/>
    </row>
    <row r="3444" spans="52:57" x14ac:dyDescent="0.25">
      <c r="AZ3444" s="33"/>
      <c r="BA3444" s="25"/>
    </row>
    <row r="3445" spans="52:57" x14ac:dyDescent="0.25">
      <c r="AZ3445" s="33"/>
      <c r="BA3445" s="25"/>
    </row>
    <row r="3446" spans="52:57" x14ac:dyDescent="0.25">
      <c r="AZ3446" s="45"/>
      <c r="BA3446" s="25"/>
    </row>
    <row r="3447" spans="52:57" x14ac:dyDescent="0.25">
      <c r="BA3447" s="25"/>
    </row>
    <row r="3448" spans="52:57" x14ac:dyDescent="0.25">
      <c r="AZ3448" s="34"/>
      <c r="BA3448" s="25"/>
    </row>
    <row r="3449" spans="52:57" x14ac:dyDescent="0.25">
      <c r="AZ3449" s="33"/>
      <c r="BA3449" s="25"/>
    </row>
    <row r="3451" spans="52:57" x14ac:dyDescent="0.25">
      <c r="AZ3451" s="34"/>
      <c r="BA3451" s="35"/>
      <c r="BB3451" s="35"/>
      <c r="BC3451" s="35"/>
      <c r="BD3451" s="35"/>
    </row>
    <row r="3452" spans="52:57" x14ac:dyDescent="0.25">
      <c r="AZ3452" s="33"/>
    </row>
    <row r="3453" spans="52:57" x14ac:dyDescent="0.25">
      <c r="AZ3453" s="33"/>
      <c r="BA3453" s="25"/>
      <c r="BE3453" s="35"/>
    </row>
    <row r="3454" spans="52:57" x14ac:dyDescent="0.25">
      <c r="AZ3454" s="33"/>
      <c r="BA3454" s="25"/>
    </row>
    <row r="3455" spans="52:57" x14ac:dyDescent="0.25">
      <c r="AZ3455" s="33"/>
      <c r="BA3455" s="25"/>
    </row>
    <row r="3456" spans="52:57" x14ac:dyDescent="0.25">
      <c r="AZ3456" s="45"/>
      <c r="BA3456" s="25"/>
    </row>
    <row r="3457" spans="52:57" x14ac:dyDescent="0.25">
      <c r="BA3457" s="25"/>
    </row>
    <row r="3458" spans="52:57" x14ac:dyDescent="0.25">
      <c r="AZ3458" s="34"/>
      <c r="BA3458" s="25"/>
    </row>
    <row r="3459" spans="52:57" x14ac:dyDescent="0.25">
      <c r="AZ3459" s="33"/>
      <c r="BA3459" s="25"/>
    </row>
    <row r="3461" spans="52:57" x14ac:dyDescent="0.25">
      <c r="AZ3461" s="34"/>
      <c r="BA3461" s="35"/>
      <c r="BB3461" s="35"/>
      <c r="BC3461" s="35"/>
      <c r="BD3461" s="35"/>
    </row>
    <row r="3462" spans="52:57" x14ac:dyDescent="0.25">
      <c r="AZ3462" s="33"/>
    </row>
    <row r="3463" spans="52:57" x14ac:dyDescent="0.25">
      <c r="AZ3463" s="33"/>
      <c r="BA3463" s="25"/>
      <c r="BE3463" s="35"/>
    </row>
    <row r="3464" spans="52:57" x14ac:dyDescent="0.25">
      <c r="AZ3464" s="33"/>
      <c r="BA3464" s="25"/>
    </row>
    <row r="3465" spans="52:57" x14ac:dyDescent="0.25">
      <c r="AZ3465" s="33"/>
      <c r="BA3465" s="25"/>
    </row>
    <row r="3466" spans="52:57" x14ac:dyDescent="0.25">
      <c r="AZ3466" s="45"/>
      <c r="BA3466" s="25"/>
    </row>
    <row r="3467" spans="52:57" x14ac:dyDescent="0.25">
      <c r="BA3467" s="25"/>
    </row>
    <row r="3468" spans="52:57" x14ac:dyDescent="0.25">
      <c r="AZ3468" s="34"/>
      <c r="BA3468" s="25"/>
    </row>
    <row r="3469" spans="52:57" x14ac:dyDescent="0.25">
      <c r="AZ3469" s="33"/>
      <c r="BA3469" s="25"/>
    </row>
    <row r="3471" spans="52:57" x14ac:dyDescent="0.25">
      <c r="AZ3471" s="34"/>
      <c r="BA3471" s="35"/>
      <c r="BB3471" s="35"/>
      <c r="BC3471" s="35"/>
      <c r="BD3471" s="35"/>
    </row>
    <row r="3472" spans="52:57" x14ac:dyDescent="0.25">
      <c r="AZ3472" s="33"/>
    </row>
    <row r="3473" spans="52:57" x14ac:dyDescent="0.25">
      <c r="AZ3473" s="33"/>
      <c r="BA3473" s="25"/>
      <c r="BE3473" s="35"/>
    </row>
    <row r="3474" spans="52:57" x14ac:dyDescent="0.25">
      <c r="AZ3474" s="33"/>
      <c r="BA3474" s="25"/>
    </row>
    <row r="3475" spans="52:57" x14ac:dyDescent="0.25">
      <c r="AZ3475" s="33"/>
      <c r="BA3475" s="25"/>
    </row>
    <row r="3476" spans="52:57" x14ac:dyDescent="0.25">
      <c r="AZ3476" s="45"/>
      <c r="BA3476" s="25"/>
    </row>
    <row r="3477" spans="52:57" x14ac:dyDescent="0.25">
      <c r="BA3477" s="25"/>
    </row>
    <row r="3478" spans="52:57" x14ac:dyDescent="0.25">
      <c r="AZ3478" s="34"/>
      <c r="BA3478" s="25"/>
    </row>
    <row r="3479" spans="52:57" x14ac:dyDescent="0.25">
      <c r="AZ3479" s="33"/>
      <c r="BA3479" s="25"/>
    </row>
    <row r="3481" spans="52:57" x14ac:dyDescent="0.25">
      <c r="AZ3481" s="34"/>
      <c r="BA3481" s="35"/>
      <c r="BB3481" s="35"/>
      <c r="BC3481" s="35"/>
      <c r="BD3481" s="35"/>
    </row>
    <row r="3482" spans="52:57" x14ac:dyDescent="0.25">
      <c r="AZ3482" s="33"/>
    </row>
    <row r="3483" spans="52:57" x14ac:dyDescent="0.25">
      <c r="AZ3483" s="33"/>
      <c r="BA3483" s="25"/>
      <c r="BE3483" s="35"/>
    </row>
    <row r="3484" spans="52:57" x14ac:dyDescent="0.25">
      <c r="AZ3484" s="33"/>
      <c r="BA3484" s="25"/>
    </row>
    <row r="3485" spans="52:57" x14ac:dyDescent="0.25">
      <c r="AZ3485" s="33"/>
      <c r="BA3485" s="25"/>
    </row>
    <row r="3486" spans="52:57" x14ac:dyDescent="0.25">
      <c r="AZ3486" s="45"/>
      <c r="BA3486" s="25"/>
    </row>
    <row r="3487" spans="52:57" x14ac:dyDescent="0.25">
      <c r="BA3487" s="25"/>
    </row>
    <row r="3488" spans="52:57" x14ac:dyDescent="0.25">
      <c r="AZ3488" s="34"/>
      <c r="BA3488" s="25"/>
    </row>
    <row r="3489" spans="52:57" x14ac:dyDescent="0.25">
      <c r="AZ3489" s="33"/>
      <c r="BA3489" s="25"/>
    </row>
    <row r="3491" spans="52:57" x14ac:dyDescent="0.25">
      <c r="AZ3491" s="34"/>
      <c r="BA3491" s="35"/>
      <c r="BB3491" s="35"/>
      <c r="BC3491" s="35"/>
      <c r="BD3491" s="35"/>
    </row>
    <row r="3492" spans="52:57" x14ac:dyDescent="0.25">
      <c r="AZ3492" s="33"/>
    </row>
    <row r="3493" spans="52:57" x14ac:dyDescent="0.25">
      <c r="AZ3493" s="33"/>
      <c r="BA3493" s="25"/>
      <c r="BE3493" s="35"/>
    </row>
    <row r="3494" spans="52:57" x14ac:dyDescent="0.25">
      <c r="AZ3494" s="33"/>
      <c r="BA3494" s="25"/>
    </row>
    <row r="3495" spans="52:57" x14ac:dyDescent="0.25">
      <c r="AZ3495" s="33"/>
      <c r="BA3495" s="25"/>
    </row>
    <row r="3496" spans="52:57" x14ac:dyDescent="0.25">
      <c r="AZ3496" s="45"/>
      <c r="BA3496" s="25"/>
    </row>
    <row r="3497" spans="52:57" x14ac:dyDescent="0.25">
      <c r="BA3497" s="25"/>
    </row>
    <row r="3498" spans="52:57" x14ac:dyDescent="0.25">
      <c r="AZ3498" s="34"/>
      <c r="BA3498" s="25"/>
    </row>
    <row r="3499" spans="52:57" x14ac:dyDescent="0.25">
      <c r="AZ3499" s="33"/>
      <c r="BA3499" s="25"/>
    </row>
    <row r="3501" spans="52:57" x14ac:dyDescent="0.25">
      <c r="AZ3501" s="34"/>
      <c r="BA3501" s="35"/>
      <c r="BB3501" s="35"/>
      <c r="BC3501" s="35"/>
      <c r="BD3501" s="35"/>
    </row>
    <row r="3502" spans="52:57" x14ac:dyDescent="0.25">
      <c r="AZ3502" s="33"/>
    </row>
    <row r="3503" spans="52:57" x14ac:dyDescent="0.25">
      <c r="AZ3503" s="33"/>
      <c r="BA3503" s="25"/>
      <c r="BE3503" s="35"/>
    </row>
    <row r="3504" spans="52:57" x14ac:dyDescent="0.25">
      <c r="AZ3504" s="33"/>
      <c r="BA3504" s="25"/>
    </row>
    <row r="3505" spans="52:57" x14ac:dyDescent="0.25">
      <c r="AZ3505" s="33"/>
      <c r="BA3505" s="25"/>
    </row>
    <row r="3506" spans="52:57" x14ac:dyDescent="0.25">
      <c r="AZ3506" s="45"/>
      <c r="BA3506" s="25"/>
    </row>
    <row r="3507" spans="52:57" x14ac:dyDescent="0.25">
      <c r="BA3507" s="25"/>
    </row>
    <row r="3508" spans="52:57" x14ac:dyDescent="0.25">
      <c r="AZ3508" s="34"/>
      <c r="BA3508" s="25"/>
    </row>
    <row r="3509" spans="52:57" x14ac:dyDescent="0.25">
      <c r="AZ3509" s="33"/>
      <c r="BA3509" s="25"/>
    </row>
    <row r="3511" spans="52:57" x14ac:dyDescent="0.25">
      <c r="AZ3511" s="34"/>
      <c r="BA3511" s="35"/>
      <c r="BB3511" s="35"/>
      <c r="BC3511" s="35"/>
      <c r="BD3511" s="35"/>
    </row>
    <row r="3512" spans="52:57" x14ac:dyDescent="0.25">
      <c r="AZ3512" s="33"/>
    </row>
    <row r="3513" spans="52:57" x14ac:dyDescent="0.25">
      <c r="AZ3513" s="33"/>
      <c r="BA3513" s="25"/>
      <c r="BE3513" s="35"/>
    </row>
    <row r="3514" spans="52:57" x14ac:dyDescent="0.25">
      <c r="AZ3514" s="33"/>
      <c r="BA3514" s="25"/>
    </row>
    <row r="3515" spans="52:57" x14ac:dyDescent="0.25">
      <c r="AZ3515" s="33"/>
      <c r="BA3515" s="25"/>
    </row>
    <row r="3516" spans="52:57" x14ac:dyDescent="0.25">
      <c r="AZ3516" s="45"/>
      <c r="BA3516" s="25"/>
    </row>
    <row r="3517" spans="52:57" x14ac:dyDescent="0.25">
      <c r="BA3517" s="25"/>
    </row>
    <row r="3518" spans="52:57" x14ac:dyDescent="0.25">
      <c r="AZ3518" s="34"/>
      <c r="BA3518" s="25"/>
    </row>
    <row r="3519" spans="52:57" x14ac:dyDescent="0.25">
      <c r="AZ3519" s="33"/>
      <c r="BA3519" s="25"/>
    </row>
    <row r="3521" spans="52:57" x14ac:dyDescent="0.25">
      <c r="AZ3521" s="34"/>
      <c r="BA3521" s="35"/>
      <c r="BB3521" s="35"/>
      <c r="BC3521" s="35"/>
      <c r="BD3521" s="35"/>
    </row>
    <row r="3522" spans="52:57" x14ac:dyDescent="0.25">
      <c r="AZ3522" s="33"/>
    </row>
    <row r="3523" spans="52:57" x14ac:dyDescent="0.25">
      <c r="AZ3523" s="33"/>
      <c r="BA3523" s="25"/>
      <c r="BE3523" s="35"/>
    </row>
    <row r="3524" spans="52:57" x14ac:dyDescent="0.25">
      <c r="AZ3524" s="33"/>
      <c r="BA3524" s="25"/>
    </row>
    <row r="3525" spans="52:57" x14ac:dyDescent="0.25">
      <c r="AZ3525" s="33"/>
      <c r="BA3525" s="25"/>
    </row>
    <row r="3526" spans="52:57" x14ac:dyDescent="0.25">
      <c r="AZ3526" s="45"/>
      <c r="BA3526" s="25"/>
    </row>
    <row r="3527" spans="52:57" x14ac:dyDescent="0.25">
      <c r="BA3527" s="25"/>
    </row>
    <row r="3528" spans="52:57" x14ac:dyDescent="0.25">
      <c r="AZ3528" s="34"/>
      <c r="BA3528" s="25"/>
    </row>
    <row r="3529" spans="52:57" x14ac:dyDescent="0.25">
      <c r="AZ3529" s="33"/>
      <c r="BA3529" s="25"/>
    </row>
    <row r="3531" spans="52:57" x14ac:dyDescent="0.25">
      <c r="AZ3531" s="34"/>
      <c r="BA3531" s="35"/>
      <c r="BB3531" s="35"/>
      <c r="BC3531" s="35"/>
      <c r="BD3531" s="35"/>
    </row>
    <row r="3532" spans="52:57" x14ac:dyDescent="0.25">
      <c r="AZ3532" s="33"/>
    </row>
    <row r="3533" spans="52:57" x14ac:dyDescent="0.25">
      <c r="AZ3533" s="33"/>
      <c r="BA3533" s="25"/>
      <c r="BE3533" s="35"/>
    </row>
    <row r="3534" spans="52:57" x14ac:dyDescent="0.25">
      <c r="AZ3534" s="33"/>
      <c r="BA3534" s="25"/>
    </row>
    <row r="3535" spans="52:57" x14ac:dyDescent="0.25">
      <c r="AZ3535" s="33"/>
      <c r="BA3535" s="25"/>
    </row>
    <row r="3536" spans="52:57" x14ac:dyDescent="0.25">
      <c r="AZ3536" s="45"/>
      <c r="BA3536" s="25"/>
    </row>
    <row r="3537" spans="52:57" x14ac:dyDescent="0.25">
      <c r="BA3537" s="25"/>
    </row>
    <row r="3538" spans="52:57" x14ac:dyDescent="0.25">
      <c r="AZ3538" s="34"/>
      <c r="BA3538" s="25"/>
    </row>
    <row r="3539" spans="52:57" x14ac:dyDescent="0.25">
      <c r="AZ3539" s="33"/>
      <c r="BA3539" s="25"/>
    </row>
    <row r="3541" spans="52:57" x14ac:dyDescent="0.25">
      <c r="AZ3541" s="34"/>
      <c r="BA3541" s="35"/>
      <c r="BB3541" s="35"/>
      <c r="BC3541" s="35"/>
      <c r="BD3541" s="35"/>
    </row>
    <row r="3542" spans="52:57" x14ac:dyDescent="0.25">
      <c r="AZ3542" s="33"/>
    </row>
    <row r="3543" spans="52:57" x14ac:dyDescent="0.25">
      <c r="AZ3543" s="33"/>
      <c r="BA3543" s="25"/>
      <c r="BE3543" s="35"/>
    </row>
    <row r="3544" spans="52:57" x14ac:dyDescent="0.25">
      <c r="AZ3544" s="33"/>
      <c r="BA3544" s="25"/>
    </row>
    <row r="3545" spans="52:57" x14ac:dyDescent="0.25">
      <c r="AZ3545" s="33"/>
      <c r="BA3545" s="25"/>
    </row>
    <row r="3546" spans="52:57" x14ac:dyDescent="0.25">
      <c r="AZ3546" s="45"/>
      <c r="BA3546" s="25"/>
    </row>
    <row r="3547" spans="52:57" x14ac:dyDescent="0.25">
      <c r="BA3547" s="25"/>
    </row>
    <row r="3548" spans="52:57" x14ac:dyDescent="0.25">
      <c r="AZ3548" s="34"/>
      <c r="BA3548" s="25"/>
    </row>
    <row r="3549" spans="52:57" x14ac:dyDescent="0.25">
      <c r="AZ3549" s="33"/>
      <c r="BA3549" s="25"/>
    </row>
    <row r="3551" spans="52:57" x14ac:dyDescent="0.25">
      <c r="AZ3551" s="34"/>
      <c r="BA3551" s="35"/>
      <c r="BB3551" s="35"/>
      <c r="BC3551" s="35"/>
      <c r="BD3551" s="35"/>
    </row>
    <row r="3552" spans="52:57" x14ac:dyDescent="0.25">
      <c r="AZ3552" s="33"/>
    </row>
    <row r="3553" spans="52:57" x14ac:dyDescent="0.25">
      <c r="AZ3553" s="33"/>
      <c r="BA3553" s="25"/>
      <c r="BE3553" s="35"/>
    </row>
    <row r="3554" spans="52:57" x14ac:dyDescent="0.25">
      <c r="AZ3554" s="33"/>
      <c r="BA3554" s="25"/>
    </row>
    <row r="3555" spans="52:57" x14ac:dyDescent="0.25">
      <c r="AZ3555" s="33"/>
      <c r="BA3555" s="25"/>
    </row>
    <row r="3556" spans="52:57" x14ac:dyDescent="0.25">
      <c r="AZ3556" s="45"/>
      <c r="BA3556" s="25"/>
    </row>
    <row r="3557" spans="52:57" x14ac:dyDescent="0.25">
      <c r="BA3557" s="25"/>
    </row>
    <row r="3558" spans="52:57" x14ac:dyDescent="0.25">
      <c r="AZ3558" s="34"/>
      <c r="BA3558" s="25"/>
    </row>
    <row r="3559" spans="52:57" x14ac:dyDescent="0.25">
      <c r="AZ3559" s="33"/>
      <c r="BA3559" s="25"/>
    </row>
    <row r="3561" spans="52:57" x14ac:dyDescent="0.25">
      <c r="AZ3561" s="34"/>
      <c r="BA3561" s="35"/>
      <c r="BB3561" s="35"/>
      <c r="BC3561" s="35"/>
      <c r="BD3561" s="35"/>
    </row>
    <row r="3562" spans="52:57" x14ac:dyDescent="0.25">
      <c r="AZ3562" s="33"/>
    </row>
    <row r="3563" spans="52:57" x14ac:dyDescent="0.25">
      <c r="AZ3563" s="33"/>
      <c r="BA3563" s="25"/>
      <c r="BE3563" s="35"/>
    </row>
    <row r="3564" spans="52:57" x14ac:dyDescent="0.25">
      <c r="AZ3564" s="33"/>
      <c r="BA3564" s="25"/>
    </row>
    <row r="3565" spans="52:57" x14ac:dyDescent="0.25">
      <c r="AZ3565" s="33"/>
      <c r="BA3565" s="25"/>
    </row>
    <row r="3566" spans="52:57" x14ac:dyDescent="0.25">
      <c r="AZ3566" s="45"/>
      <c r="BA3566" s="25"/>
    </row>
    <row r="3567" spans="52:57" x14ac:dyDescent="0.25">
      <c r="BA3567" s="25"/>
    </row>
    <row r="3568" spans="52:57" x14ac:dyDescent="0.25">
      <c r="AZ3568" s="34"/>
      <c r="BA3568" s="25"/>
    </row>
    <row r="3569" spans="52:57" x14ac:dyDescent="0.25">
      <c r="AZ3569" s="33"/>
      <c r="BA3569" s="25"/>
    </row>
    <row r="3571" spans="52:57" x14ac:dyDescent="0.25">
      <c r="AZ3571" s="34"/>
      <c r="BA3571" s="35"/>
      <c r="BB3571" s="35"/>
      <c r="BC3571" s="35"/>
      <c r="BD3571" s="35"/>
    </row>
    <row r="3572" spans="52:57" x14ac:dyDescent="0.25">
      <c r="AZ3572" s="33"/>
    </row>
    <row r="3573" spans="52:57" x14ac:dyDescent="0.25">
      <c r="AZ3573" s="33"/>
      <c r="BA3573" s="25"/>
      <c r="BE3573" s="35"/>
    </row>
    <row r="3574" spans="52:57" x14ac:dyDescent="0.25">
      <c r="AZ3574" s="33"/>
      <c r="BA3574" s="25"/>
    </row>
    <row r="3575" spans="52:57" x14ac:dyDescent="0.25">
      <c r="AZ3575" s="33"/>
      <c r="BA3575" s="25"/>
    </row>
    <row r="3576" spans="52:57" x14ac:dyDescent="0.25">
      <c r="AZ3576" s="45"/>
      <c r="BA3576" s="25"/>
    </row>
    <row r="3577" spans="52:57" x14ac:dyDescent="0.25">
      <c r="BA3577" s="25"/>
    </row>
    <row r="3578" spans="52:57" x14ac:dyDescent="0.25">
      <c r="AZ3578" s="34"/>
      <c r="BA3578" s="25"/>
    </row>
    <row r="3579" spans="52:57" x14ac:dyDescent="0.25">
      <c r="AZ3579" s="33"/>
      <c r="BA3579" s="25"/>
    </row>
    <row r="3581" spans="52:57" x14ac:dyDescent="0.25">
      <c r="AZ3581" s="34"/>
      <c r="BA3581" s="35"/>
      <c r="BB3581" s="35"/>
      <c r="BC3581" s="35"/>
      <c r="BD3581" s="35"/>
    </row>
    <row r="3582" spans="52:57" x14ac:dyDescent="0.25">
      <c r="AZ3582" s="33"/>
    </row>
    <row r="3583" spans="52:57" x14ac:dyDescent="0.25">
      <c r="AZ3583" s="33"/>
      <c r="BA3583" s="25"/>
      <c r="BE3583" s="35"/>
    </row>
    <row r="3584" spans="52:57" x14ac:dyDescent="0.25">
      <c r="AZ3584" s="33"/>
      <c r="BA3584" s="25"/>
    </row>
    <row r="3585" spans="52:57" x14ac:dyDescent="0.25">
      <c r="AZ3585" s="33"/>
      <c r="BA3585" s="25"/>
    </row>
    <row r="3586" spans="52:57" x14ac:dyDescent="0.25">
      <c r="AZ3586" s="45"/>
      <c r="BA3586" s="25"/>
    </row>
    <row r="3587" spans="52:57" x14ac:dyDescent="0.25">
      <c r="BA3587" s="25"/>
    </row>
    <row r="3588" spans="52:57" x14ac:dyDescent="0.25">
      <c r="AZ3588" s="34"/>
      <c r="BA3588" s="25"/>
    </row>
    <row r="3589" spans="52:57" x14ac:dyDescent="0.25">
      <c r="AZ3589" s="33"/>
      <c r="BA3589" s="25"/>
    </row>
    <row r="3591" spans="52:57" x14ac:dyDescent="0.25">
      <c r="AZ3591" s="34"/>
      <c r="BA3591" s="35"/>
      <c r="BB3591" s="35"/>
      <c r="BC3591" s="35"/>
      <c r="BD3591" s="35"/>
    </row>
    <row r="3592" spans="52:57" x14ac:dyDescent="0.25">
      <c r="AZ3592" s="33"/>
    </row>
    <row r="3593" spans="52:57" x14ac:dyDescent="0.25">
      <c r="AZ3593" s="33"/>
      <c r="BA3593" s="25"/>
      <c r="BE3593" s="35"/>
    </row>
    <row r="3594" spans="52:57" x14ac:dyDescent="0.25">
      <c r="AZ3594" s="33"/>
      <c r="BA3594" s="25"/>
    </row>
    <row r="3595" spans="52:57" x14ac:dyDescent="0.25">
      <c r="AZ3595" s="33"/>
      <c r="BA3595" s="25"/>
    </row>
    <row r="3596" spans="52:57" x14ac:dyDescent="0.25">
      <c r="AZ3596" s="45"/>
      <c r="BA3596" s="25"/>
    </row>
    <row r="3597" spans="52:57" x14ac:dyDescent="0.25">
      <c r="BA3597" s="25"/>
    </row>
    <row r="3598" spans="52:57" x14ac:dyDescent="0.25">
      <c r="AZ3598" s="34"/>
      <c r="BA3598" s="25"/>
    </row>
    <row r="3599" spans="52:57" x14ac:dyDescent="0.25">
      <c r="AZ3599" s="33"/>
      <c r="BA3599" s="25"/>
    </row>
    <row r="3601" spans="52:57" x14ac:dyDescent="0.25">
      <c r="AZ3601" s="34"/>
      <c r="BA3601" s="35"/>
      <c r="BB3601" s="35"/>
      <c r="BC3601" s="35"/>
      <c r="BD3601" s="35"/>
    </row>
    <row r="3602" spans="52:57" x14ac:dyDescent="0.25">
      <c r="AZ3602" s="33"/>
    </row>
    <row r="3603" spans="52:57" x14ac:dyDescent="0.25">
      <c r="AZ3603" s="33"/>
      <c r="BA3603" s="25"/>
      <c r="BE3603" s="35"/>
    </row>
    <row r="3604" spans="52:57" x14ac:dyDescent="0.25">
      <c r="AZ3604" s="33"/>
      <c r="BA3604" s="25"/>
    </row>
    <row r="3605" spans="52:57" x14ac:dyDescent="0.25">
      <c r="AZ3605" s="33"/>
      <c r="BA3605" s="25"/>
    </row>
    <row r="3606" spans="52:57" x14ac:dyDescent="0.25">
      <c r="AZ3606" s="45"/>
      <c r="BA3606" s="25"/>
    </row>
    <row r="3607" spans="52:57" x14ac:dyDescent="0.25">
      <c r="BA3607" s="25"/>
    </row>
    <row r="3608" spans="52:57" x14ac:dyDescent="0.25">
      <c r="AZ3608" s="34"/>
      <c r="BA3608" s="25"/>
    </row>
    <row r="3609" spans="52:57" x14ac:dyDescent="0.25">
      <c r="AZ3609" s="33"/>
      <c r="BA3609" s="25"/>
    </row>
    <row r="3611" spans="52:57" x14ac:dyDescent="0.25">
      <c r="AZ3611" s="34"/>
      <c r="BA3611" s="35"/>
      <c r="BB3611" s="35"/>
      <c r="BC3611" s="35"/>
      <c r="BD3611" s="35"/>
    </row>
    <row r="3612" spans="52:57" x14ac:dyDescent="0.25">
      <c r="AZ3612" s="33"/>
    </row>
    <row r="3613" spans="52:57" x14ac:dyDescent="0.25">
      <c r="AZ3613" s="33"/>
      <c r="BA3613" s="25"/>
      <c r="BE3613" s="35"/>
    </row>
    <row r="3614" spans="52:57" x14ac:dyDescent="0.25">
      <c r="AZ3614" s="33"/>
      <c r="BA3614" s="25"/>
    </row>
    <row r="3615" spans="52:57" x14ac:dyDescent="0.25">
      <c r="AZ3615" s="33"/>
      <c r="BA3615" s="25"/>
    </row>
    <row r="3616" spans="52:57" x14ac:dyDescent="0.25">
      <c r="AZ3616" s="45"/>
      <c r="BA3616" s="25"/>
    </row>
    <row r="3617" spans="52:57" x14ac:dyDescent="0.25">
      <c r="BA3617" s="25"/>
    </row>
    <row r="3618" spans="52:57" x14ac:dyDescent="0.25">
      <c r="AZ3618" s="34"/>
      <c r="BA3618" s="25"/>
    </row>
    <row r="3619" spans="52:57" x14ac:dyDescent="0.25">
      <c r="AZ3619" s="33"/>
      <c r="BA3619" s="25"/>
    </row>
    <row r="3621" spans="52:57" x14ac:dyDescent="0.25">
      <c r="AZ3621" s="34"/>
      <c r="BA3621" s="35"/>
      <c r="BB3621" s="35"/>
      <c r="BC3621" s="35"/>
      <c r="BD3621" s="35"/>
    </row>
    <row r="3622" spans="52:57" x14ac:dyDescent="0.25">
      <c r="AZ3622" s="33"/>
    </row>
    <row r="3623" spans="52:57" x14ac:dyDescent="0.25">
      <c r="AZ3623" s="33"/>
      <c r="BA3623" s="25"/>
      <c r="BE3623" s="35"/>
    </row>
    <row r="3624" spans="52:57" x14ac:dyDescent="0.25">
      <c r="AZ3624" s="33"/>
      <c r="BA3624" s="25"/>
    </row>
    <row r="3625" spans="52:57" x14ac:dyDescent="0.25">
      <c r="AZ3625" s="33"/>
      <c r="BA3625" s="25"/>
    </row>
    <row r="3626" spans="52:57" x14ac:dyDescent="0.25">
      <c r="AZ3626" s="45"/>
      <c r="BA3626" s="25"/>
    </row>
    <row r="3627" spans="52:57" x14ac:dyDescent="0.25">
      <c r="BA3627" s="25"/>
    </row>
    <row r="3628" spans="52:57" x14ac:dyDescent="0.25">
      <c r="AZ3628" s="34"/>
      <c r="BA3628" s="25"/>
    </row>
    <row r="3629" spans="52:57" x14ac:dyDescent="0.25">
      <c r="AZ3629" s="33"/>
      <c r="BA3629" s="25"/>
    </row>
    <row r="3631" spans="52:57" x14ac:dyDescent="0.25">
      <c r="AZ3631" s="34"/>
      <c r="BA3631" s="35"/>
      <c r="BB3631" s="35"/>
      <c r="BC3631" s="35"/>
      <c r="BD3631" s="35"/>
    </row>
    <row r="3632" spans="52:57" x14ac:dyDescent="0.25">
      <c r="AZ3632" s="33"/>
    </row>
    <row r="3633" spans="52:57" x14ac:dyDescent="0.25">
      <c r="AZ3633" s="33"/>
      <c r="BA3633" s="25"/>
      <c r="BE3633" s="35"/>
    </row>
    <row r="3634" spans="52:57" x14ac:dyDescent="0.25">
      <c r="AZ3634" s="33"/>
      <c r="BA3634" s="25"/>
    </row>
    <row r="3635" spans="52:57" x14ac:dyDescent="0.25">
      <c r="AZ3635" s="33"/>
      <c r="BA3635" s="25"/>
    </row>
    <row r="3636" spans="52:57" x14ac:dyDescent="0.25">
      <c r="AZ3636" s="45"/>
      <c r="BA3636" s="25"/>
    </row>
    <row r="3637" spans="52:57" x14ac:dyDescent="0.25">
      <c r="BA3637" s="25"/>
    </row>
    <row r="3638" spans="52:57" x14ac:dyDescent="0.25">
      <c r="AZ3638" s="34"/>
      <c r="BA3638" s="25"/>
    </row>
    <row r="3639" spans="52:57" x14ac:dyDescent="0.25">
      <c r="AZ3639" s="33"/>
      <c r="BA3639" s="25"/>
    </row>
    <row r="3641" spans="52:57" x14ac:dyDescent="0.25">
      <c r="AZ3641" s="34"/>
      <c r="BA3641" s="35"/>
      <c r="BB3641" s="35"/>
      <c r="BC3641" s="35"/>
      <c r="BD3641" s="35"/>
    </row>
    <row r="3642" spans="52:57" x14ac:dyDescent="0.25">
      <c r="AZ3642" s="33"/>
    </row>
    <row r="3643" spans="52:57" x14ac:dyDescent="0.25">
      <c r="AZ3643" s="33"/>
      <c r="BA3643" s="25"/>
      <c r="BE3643" s="35"/>
    </row>
    <row r="3644" spans="52:57" x14ac:dyDescent="0.25">
      <c r="AZ3644" s="33"/>
      <c r="BA3644" s="25"/>
    </row>
    <row r="3645" spans="52:57" x14ac:dyDescent="0.25">
      <c r="AZ3645" s="33"/>
      <c r="BA3645" s="25"/>
    </row>
    <row r="3646" spans="52:57" x14ac:dyDescent="0.25">
      <c r="AZ3646" s="45"/>
      <c r="BA3646" s="25"/>
    </row>
    <row r="3647" spans="52:57" x14ac:dyDescent="0.25">
      <c r="BA3647" s="25"/>
    </row>
    <row r="3648" spans="52:57" x14ac:dyDescent="0.25">
      <c r="AZ3648" s="34"/>
      <c r="BA3648" s="25"/>
    </row>
    <row r="3649" spans="52:57" x14ac:dyDescent="0.25">
      <c r="AZ3649" s="33"/>
      <c r="BA3649" s="25"/>
    </row>
    <row r="3651" spans="52:57" x14ac:dyDescent="0.25">
      <c r="AZ3651" s="34"/>
      <c r="BA3651" s="35"/>
      <c r="BB3651" s="35"/>
      <c r="BC3651" s="35"/>
      <c r="BD3651" s="35"/>
    </row>
    <row r="3652" spans="52:57" x14ac:dyDescent="0.25">
      <c r="AZ3652" s="33"/>
    </row>
    <row r="3653" spans="52:57" x14ac:dyDescent="0.25">
      <c r="AZ3653" s="33"/>
      <c r="BA3653" s="25"/>
      <c r="BE3653" s="35"/>
    </row>
    <row r="3654" spans="52:57" x14ac:dyDescent="0.25">
      <c r="AZ3654" s="33"/>
      <c r="BA3654" s="25"/>
    </row>
    <row r="3655" spans="52:57" x14ac:dyDescent="0.25">
      <c r="AZ3655" s="33"/>
      <c r="BA3655" s="25"/>
    </row>
    <row r="3656" spans="52:57" x14ac:dyDescent="0.25">
      <c r="AZ3656" s="45"/>
      <c r="BA3656" s="25"/>
    </row>
    <row r="3657" spans="52:57" x14ac:dyDescent="0.25">
      <c r="BA3657" s="25"/>
    </row>
    <row r="3658" spans="52:57" x14ac:dyDescent="0.25">
      <c r="AZ3658" s="34"/>
      <c r="BA3658" s="25"/>
    </row>
    <row r="3659" spans="52:57" x14ac:dyDescent="0.25">
      <c r="AZ3659" s="33"/>
      <c r="BA3659" s="25"/>
    </row>
    <row r="3661" spans="52:57" x14ac:dyDescent="0.25">
      <c r="AZ3661" s="34"/>
      <c r="BA3661" s="35"/>
      <c r="BB3661" s="35"/>
      <c r="BC3661" s="35"/>
      <c r="BD3661" s="35"/>
    </row>
    <row r="3662" spans="52:57" x14ac:dyDescent="0.25">
      <c r="AZ3662" s="33"/>
    </row>
    <row r="3663" spans="52:57" x14ac:dyDescent="0.25">
      <c r="AZ3663" s="33"/>
      <c r="BA3663" s="25"/>
      <c r="BE3663" s="35"/>
    </row>
    <row r="3664" spans="52:57" x14ac:dyDescent="0.25">
      <c r="AZ3664" s="33"/>
      <c r="BA3664" s="25"/>
    </row>
    <row r="3665" spans="52:57" x14ac:dyDescent="0.25">
      <c r="AZ3665" s="33"/>
      <c r="BA3665" s="25"/>
    </row>
    <row r="3666" spans="52:57" x14ac:dyDescent="0.25">
      <c r="AZ3666" s="45"/>
      <c r="BA3666" s="25"/>
    </row>
    <row r="3667" spans="52:57" x14ac:dyDescent="0.25">
      <c r="BA3667" s="25"/>
    </row>
    <row r="3668" spans="52:57" x14ac:dyDescent="0.25">
      <c r="AZ3668" s="34"/>
      <c r="BA3668" s="25"/>
    </row>
    <row r="3669" spans="52:57" x14ac:dyDescent="0.25">
      <c r="AZ3669" s="33"/>
      <c r="BA3669" s="25"/>
    </row>
    <row r="3671" spans="52:57" x14ac:dyDescent="0.25">
      <c r="AZ3671" s="34"/>
      <c r="BA3671" s="35"/>
      <c r="BB3671" s="35"/>
      <c r="BC3671" s="35"/>
      <c r="BD3671" s="35"/>
    </row>
    <row r="3672" spans="52:57" x14ac:dyDescent="0.25">
      <c r="AZ3672" s="33"/>
    </row>
    <row r="3673" spans="52:57" x14ac:dyDescent="0.25">
      <c r="AZ3673" s="33"/>
      <c r="BA3673" s="25"/>
      <c r="BE3673" s="35"/>
    </row>
    <row r="3674" spans="52:57" x14ac:dyDescent="0.25">
      <c r="AZ3674" s="33"/>
      <c r="BA3674" s="25"/>
    </row>
    <row r="3675" spans="52:57" x14ac:dyDescent="0.25">
      <c r="AZ3675" s="33"/>
      <c r="BA3675" s="25"/>
    </row>
    <row r="3676" spans="52:57" x14ac:dyDescent="0.25">
      <c r="AZ3676" s="45"/>
      <c r="BA3676" s="25"/>
    </row>
    <row r="3677" spans="52:57" x14ac:dyDescent="0.25">
      <c r="BA3677" s="25"/>
    </row>
    <row r="3678" spans="52:57" x14ac:dyDescent="0.25">
      <c r="AZ3678" s="34"/>
      <c r="BA3678" s="25"/>
    </row>
    <row r="3679" spans="52:57" x14ac:dyDescent="0.25">
      <c r="AZ3679" s="33"/>
      <c r="BA3679" s="25"/>
    </row>
    <row r="3681" spans="52:57" x14ac:dyDescent="0.25">
      <c r="AZ3681" s="34"/>
      <c r="BA3681" s="35"/>
      <c r="BB3681" s="35"/>
      <c r="BC3681" s="35"/>
      <c r="BD3681" s="35"/>
    </row>
    <row r="3682" spans="52:57" x14ac:dyDescent="0.25">
      <c r="AZ3682" s="33"/>
    </row>
    <row r="3683" spans="52:57" x14ac:dyDescent="0.25">
      <c r="AZ3683" s="33"/>
      <c r="BA3683" s="25"/>
      <c r="BE3683" s="35"/>
    </row>
    <row r="3684" spans="52:57" x14ac:dyDescent="0.25">
      <c r="AZ3684" s="33"/>
      <c r="BA3684" s="25"/>
    </row>
    <row r="3685" spans="52:57" x14ac:dyDescent="0.25">
      <c r="AZ3685" s="33"/>
      <c r="BA3685" s="25"/>
    </row>
    <row r="3686" spans="52:57" x14ac:dyDescent="0.25">
      <c r="AZ3686" s="45"/>
      <c r="BA3686" s="25"/>
    </row>
    <row r="3687" spans="52:57" x14ac:dyDescent="0.25">
      <c r="BA3687" s="25"/>
    </row>
    <row r="3688" spans="52:57" x14ac:dyDescent="0.25">
      <c r="AZ3688" s="34"/>
      <c r="BA3688" s="25"/>
    </row>
    <row r="3689" spans="52:57" x14ac:dyDescent="0.25">
      <c r="AZ3689" s="33"/>
      <c r="BA3689" s="25"/>
    </row>
    <row r="3691" spans="52:57" x14ac:dyDescent="0.25">
      <c r="AZ3691" s="34"/>
      <c r="BA3691" s="35"/>
      <c r="BB3691" s="35"/>
      <c r="BC3691" s="35"/>
      <c r="BD3691" s="35"/>
    </row>
    <row r="3692" spans="52:57" x14ac:dyDescent="0.25">
      <c r="AZ3692" s="33"/>
    </row>
    <row r="3693" spans="52:57" x14ac:dyDescent="0.25">
      <c r="AZ3693" s="33"/>
      <c r="BA3693" s="25"/>
      <c r="BE3693" s="35"/>
    </row>
    <row r="3694" spans="52:57" x14ac:dyDescent="0.25">
      <c r="AZ3694" s="33"/>
      <c r="BA3694" s="25"/>
    </row>
    <row r="3695" spans="52:57" x14ac:dyDescent="0.25">
      <c r="AZ3695" s="33"/>
      <c r="BA3695" s="25"/>
    </row>
    <row r="3696" spans="52:57" x14ac:dyDescent="0.25">
      <c r="AZ3696" s="45"/>
      <c r="BA3696" s="25"/>
    </row>
    <row r="3697" spans="52:57" x14ac:dyDescent="0.25">
      <c r="BA3697" s="25"/>
    </row>
    <row r="3698" spans="52:57" x14ac:dyDescent="0.25">
      <c r="AZ3698" s="34"/>
      <c r="BA3698" s="25"/>
    </row>
    <row r="3699" spans="52:57" x14ac:dyDescent="0.25">
      <c r="AZ3699" s="33"/>
      <c r="BA3699" s="25"/>
    </row>
    <row r="3701" spans="52:57" x14ac:dyDescent="0.25">
      <c r="AZ3701" s="34"/>
      <c r="BA3701" s="35"/>
      <c r="BB3701" s="35"/>
      <c r="BC3701" s="35"/>
      <c r="BD3701" s="35"/>
    </row>
    <row r="3702" spans="52:57" x14ac:dyDescent="0.25">
      <c r="AZ3702" s="33"/>
    </row>
    <row r="3703" spans="52:57" x14ac:dyDescent="0.25">
      <c r="AZ3703" s="33"/>
      <c r="BA3703" s="25"/>
      <c r="BE3703" s="35"/>
    </row>
    <row r="3704" spans="52:57" x14ac:dyDescent="0.25">
      <c r="AZ3704" s="33"/>
      <c r="BA3704" s="25"/>
    </row>
    <row r="3705" spans="52:57" x14ac:dyDescent="0.25">
      <c r="AZ3705" s="33"/>
      <c r="BA3705" s="25"/>
    </row>
    <row r="3706" spans="52:57" x14ac:dyDescent="0.25">
      <c r="AZ3706" s="45"/>
      <c r="BA3706" s="25"/>
    </row>
    <row r="3707" spans="52:57" x14ac:dyDescent="0.25">
      <c r="BA3707" s="25"/>
    </row>
    <row r="3708" spans="52:57" x14ac:dyDescent="0.25">
      <c r="AZ3708" s="34"/>
      <c r="BA3708" s="25"/>
    </row>
    <row r="3709" spans="52:57" x14ac:dyDescent="0.25">
      <c r="AZ3709" s="33"/>
      <c r="BA3709" s="25"/>
    </row>
    <row r="3711" spans="52:57" x14ac:dyDescent="0.25">
      <c r="AZ3711" s="34"/>
      <c r="BA3711" s="35"/>
      <c r="BB3711" s="35"/>
      <c r="BC3711" s="35"/>
      <c r="BD3711" s="35"/>
    </row>
    <row r="3712" spans="52:57" x14ac:dyDescent="0.25">
      <c r="AZ3712" s="33"/>
    </row>
    <row r="3713" spans="52:57" x14ac:dyDescent="0.25">
      <c r="AZ3713" s="33"/>
      <c r="BA3713" s="25"/>
      <c r="BE3713" s="35"/>
    </row>
    <row r="3714" spans="52:57" x14ac:dyDescent="0.25">
      <c r="AZ3714" s="33"/>
      <c r="BA3714" s="25"/>
    </row>
    <row r="3715" spans="52:57" x14ac:dyDescent="0.25">
      <c r="AZ3715" s="33"/>
      <c r="BA3715" s="25"/>
    </row>
    <row r="3716" spans="52:57" x14ac:dyDescent="0.25">
      <c r="AZ3716" s="45"/>
      <c r="BA3716" s="25"/>
    </row>
    <row r="3717" spans="52:57" x14ac:dyDescent="0.25">
      <c r="BA3717" s="25"/>
    </row>
    <row r="3718" spans="52:57" x14ac:dyDescent="0.25">
      <c r="AZ3718" s="34"/>
      <c r="BA3718" s="25"/>
    </row>
    <row r="3719" spans="52:57" x14ac:dyDescent="0.25">
      <c r="AZ3719" s="33"/>
      <c r="BA3719" s="25"/>
    </row>
    <row r="3721" spans="52:57" x14ac:dyDescent="0.25">
      <c r="AZ3721" s="34"/>
      <c r="BA3721" s="35"/>
      <c r="BB3721" s="35"/>
      <c r="BC3721" s="35"/>
      <c r="BD3721" s="35"/>
    </row>
    <row r="3722" spans="52:57" x14ac:dyDescent="0.25">
      <c r="AZ3722" s="33"/>
    </row>
    <row r="3723" spans="52:57" x14ac:dyDescent="0.25">
      <c r="AZ3723" s="33"/>
      <c r="BA3723" s="25"/>
      <c r="BE3723" s="35"/>
    </row>
    <row r="3724" spans="52:57" x14ac:dyDescent="0.25">
      <c r="AZ3724" s="33"/>
      <c r="BA3724" s="25"/>
    </row>
    <row r="3725" spans="52:57" x14ac:dyDescent="0.25">
      <c r="AZ3725" s="33"/>
      <c r="BA3725" s="25"/>
    </row>
    <row r="3726" spans="52:57" x14ac:dyDescent="0.25">
      <c r="AZ3726" s="45"/>
      <c r="BA3726" s="25"/>
    </row>
    <row r="3727" spans="52:57" x14ac:dyDescent="0.25">
      <c r="BA3727" s="25"/>
    </row>
    <row r="3728" spans="52:57" x14ac:dyDescent="0.25">
      <c r="AZ3728" s="34"/>
      <c r="BA3728" s="25"/>
    </row>
    <row r="3729" spans="52:57" x14ac:dyDescent="0.25">
      <c r="AZ3729" s="33"/>
      <c r="BA3729" s="25"/>
    </row>
    <row r="3731" spans="52:57" x14ac:dyDescent="0.25">
      <c r="AZ3731" s="34"/>
      <c r="BA3731" s="35"/>
      <c r="BB3731" s="35"/>
      <c r="BC3731" s="35"/>
      <c r="BD3731" s="35"/>
    </row>
    <row r="3732" spans="52:57" x14ac:dyDescent="0.25">
      <c r="AZ3732" s="33"/>
    </row>
    <row r="3733" spans="52:57" x14ac:dyDescent="0.25">
      <c r="AZ3733" s="33"/>
      <c r="BA3733" s="25"/>
      <c r="BE3733" s="35"/>
    </row>
    <row r="3734" spans="52:57" x14ac:dyDescent="0.25">
      <c r="AZ3734" s="33"/>
      <c r="BA3734" s="25"/>
    </row>
    <row r="3735" spans="52:57" x14ac:dyDescent="0.25">
      <c r="AZ3735" s="33"/>
      <c r="BA3735" s="25"/>
    </row>
    <row r="3736" spans="52:57" x14ac:dyDescent="0.25">
      <c r="AZ3736" s="45"/>
      <c r="BA3736" s="25"/>
    </row>
    <row r="3737" spans="52:57" x14ac:dyDescent="0.25">
      <c r="BA3737" s="25"/>
    </row>
    <row r="3738" spans="52:57" x14ac:dyDescent="0.25">
      <c r="AZ3738" s="34"/>
      <c r="BA3738" s="25"/>
    </row>
    <row r="3739" spans="52:57" x14ac:dyDescent="0.25">
      <c r="AZ3739" s="33"/>
      <c r="BA3739" s="25"/>
    </row>
    <row r="3741" spans="52:57" x14ac:dyDescent="0.25">
      <c r="AZ3741" s="34"/>
      <c r="BA3741" s="35"/>
      <c r="BB3741" s="35"/>
      <c r="BC3741" s="35"/>
      <c r="BD3741" s="35"/>
    </row>
    <row r="3742" spans="52:57" x14ac:dyDescent="0.25">
      <c r="AZ3742" s="33"/>
    </row>
    <row r="3743" spans="52:57" x14ac:dyDescent="0.25">
      <c r="AZ3743" s="33"/>
      <c r="BA3743" s="25"/>
      <c r="BE3743" s="35"/>
    </row>
    <row r="3744" spans="52:57" x14ac:dyDescent="0.25">
      <c r="AZ3744" s="33"/>
      <c r="BA3744" s="25"/>
    </row>
    <row r="3745" spans="52:57" x14ac:dyDescent="0.25">
      <c r="AZ3745" s="33"/>
      <c r="BA3745" s="25"/>
    </row>
    <row r="3746" spans="52:57" x14ac:dyDescent="0.25">
      <c r="AZ3746" s="45"/>
      <c r="BA3746" s="25"/>
    </row>
    <row r="3747" spans="52:57" x14ac:dyDescent="0.25">
      <c r="BA3747" s="25"/>
    </row>
    <row r="3748" spans="52:57" x14ac:dyDescent="0.25">
      <c r="AZ3748" s="34"/>
      <c r="BA3748" s="25"/>
    </row>
    <row r="3749" spans="52:57" x14ac:dyDescent="0.25">
      <c r="AZ3749" s="33"/>
      <c r="BA3749" s="25"/>
    </row>
    <row r="3751" spans="52:57" x14ac:dyDescent="0.25">
      <c r="AZ3751" s="34"/>
      <c r="BA3751" s="35"/>
      <c r="BB3751" s="35"/>
      <c r="BC3751" s="35"/>
      <c r="BD3751" s="35"/>
    </row>
    <row r="3752" spans="52:57" x14ac:dyDescent="0.25">
      <c r="AZ3752" s="33"/>
    </row>
    <row r="3753" spans="52:57" x14ac:dyDescent="0.25">
      <c r="AZ3753" s="33"/>
      <c r="BA3753" s="25"/>
      <c r="BE3753" s="35"/>
    </row>
    <row r="3754" spans="52:57" x14ac:dyDescent="0.25">
      <c r="AZ3754" s="33"/>
      <c r="BA3754" s="25"/>
    </row>
    <row r="3755" spans="52:57" x14ac:dyDescent="0.25">
      <c r="AZ3755" s="33"/>
      <c r="BA3755" s="25"/>
    </row>
    <row r="3756" spans="52:57" x14ac:dyDescent="0.25">
      <c r="AZ3756" s="45"/>
      <c r="BA3756" s="25"/>
    </row>
    <row r="3757" spans="52:57" x14ac:dyDescent="0.25">
      <c r="BA3757" s="25"/>
    </row>
    <row r="3758" spans="52:57" x14ac:dyDescent="0.25">
      <c r="AZ3758" s="34"/>
      <c r="BA3758" s="25"/>
    </row>
    <row r="3759" spans="52:57" x14ac:dyDescent="0.25">
      <c r="AZ3759" s="33"/>
      <c r="BA3759" s="25"/>
    </row>
    <row r="3761" spans="52:57" x14ac:dyDescent="0.25">
      <c r="AZ3761" s="34"/>
      <c r="BA3761" s="35"/>
      <c r="BB3761" s="35"/>
      <c r="BC3761" s="35"/>
      <c r="BD3761" s="35"/>
    </row>
    <row r="3762" spans="52:57" x14ac:dyDescent="0.25">
      <c r="AZ3762" s="33"/>
    </row>
    <row r="3763" spans="52:57" x14ac:dyDescent="0.25">
      <c r="AZ3763" s="33"/>
      <c r="BA3763" s="25"/>
      <c r="BE3763" s="35"/>
    </row>
    <row r="3764" spans="52:57" x14ac:dyDescent="0.25">
      <c r="AZ3764" s="33"/>
      <c r="BA3764" s="25"/>
    </row>
    <row r="3765" spans="52:57" x14ac:dyDescent="0.25">
      <c r="AZ3765" s="33"/>
      <c r="BA3765" s="25"/>
    </row>
    <row r="3766" spans="52:57" x14ac:dyDescent="0.25">
      <c r="AZ3766" s="45"/>
      <c r="BA3766" s="25"/>
    </row>
    <row r="3767" spans="52:57" x14ac:dyDescent="0.25">
      <c r="BA3767" s="25"/>
    </row>
    <row r="3768" spans="52:57" x14ac:dyDescent="0.25">
      <c r="AZ3768" s="34"/>
      <c r="BA3768" s="25"/>
    </row>
    <row r="3769" spans="52:57" x14ac:dyDescent="0.25">
      <c r="AZ3769" s="33"/>
      <c r="BA3769" s="25"/>
    </row>
    <row r="3771" spans="52:57" x14ac:dyDescent="0.25">
      <c r="AZ3771" s="34"/>
      <c r="BA3771" s="35"/>
      <c r="BB3771" s="35"/>
      <c r="BC3771" s="35"/>
      <c r="BD3771" s="35"/>
    </row>
    <row r="3772" spans="52:57" x14ac:dyDescent="0.25">
      <c r="AZ3772" s="33"/>
    </row>
    <row r="3773" spans="52:57" x14ac:dyDescent="0.25">
      <c r="AZ3773" s="33"/>
      <c r="BA3773" s="25"/>
      <c r="BE3773" s="35"/>
    </row>
    <row r="3774" spans="52:57" x14ac:dyDescent="0.25">
      <c r="AZ3774" s="33"/>
      <c r="BA3774" s="25"/>
    </row>
    <row r="3775" spans="52:57" x14ac:dyDescent="0.25">
      <c r="AZ3775" s="33"/>
      <c r="BA3775" s="25"/>
    </row>
    <row r="3776" spans="52:57" x14ac:dyDescent="0.25">
      <c r="AZ3776" s="45"/>
      <c r="BA3776" s="25"/>
    </row>
    <row r="3777" spans="52:57" x14ac:dyDescent="0.25">
      <c r="BA3777" s="25"/>
    </row>
    <row r="3778" spans="52:57" x14ac:dyDescent="0.25">
      <c r="AZ3778" s="34"/>
      <c r="BA3778" s="25"/>
    </row>
    <row r="3779" spans="52:57" x14ac:dyDescent="0.25">
      <c r="AZ3779" s="33"/>
      <c r="BA3779" s="25"/>
    </row>
    <row r="3781" spans="52:57" x14ac:dyDescent="0.25">
      <c r="AZ3781" s="34"/>
      <c r="BA3781" s="35"/>
      <c r="BB3781" s="35"/>
      <c r="BC3781" s="35"/>
      <c r="BD3781" s="35"/>
    </row>
    <row r="3782" spans="52:57" x14ac:dyDescent="0.25">
      <c r="AZ3782" s="33"/>
    </row>
    <row r="3783" spans="52:57" x14ac:dyDescent="0.25">
      <c r="AZ3783" s="33"/>
      <c r="BA3783" s="25"/>
      <c r="BE3783" s="35"/>
    </row>
    <row r="3784" spans="52:57" x14ac:dyDescent="0.25">
      <c r="AZ3784" s="33"/>
      <c r="BA3784" s="25"/>
    </row>
    <row r="3785" spans="52:57" x14ac:dyDescent="0.25">
      <c r="AZ3785" s="33"/>
      <c r="BA3785" s="25"/>
    </row>
    <row r="3786" spans="52:57" x14ac:dyDescent="0.25">
      <c r="AZ3786" s="45"/>
      <c r="BA3786" s="25"/>
    </row>
    <row r="3787" spans="52:57" x14ac:dyDescent="0.25">
      <c r="BA3787" s="25"/>
    </row>
    <row r="3788" spans="52:57" x14ac:dyDescent="0.25">
      <c r="AZ3788" s="34"/>
      <c r="BA3788" s="25"/>
    </row>
    <row r="3789" spans="52:57" x14ac:dyDescent="0.25">
      <c r="AZ3789" s="33"/>
      <c r="BA3789" s="25"/>
    </row>
    <row r="3791" spans="52:57" x14ac:dyDescent="0.25">
      <c r="AZ3791" s="34"/>
      <c r="BA3791" s="35"/>
      <c r="BB3791" s="35"/>
      <c r="BC3791" s="35"/>
      <c r="BD3791" s="35"/>
    </row>
    <row r="3792" spans="52:57" x14ac:dyDescent="0.25">
      <c r="AZ3792" s="33"/>
    </row>
    <row r="3793" spans="52:57" x14ac:dyDescent="0.25">
      <c r="AZ3793" s="33"/>
      <c r="BA3793" s="25"/>
      <c r="BE3793" s="35"/>
    </row>
    <row r="3794" spans="52:57" x14ac:dyDescent="0.25">
      <c r="AZ3794" s="33"/>
      <c r="BA3794" s="25"/>
    </row>
    <row r="3795" spans="52:57" x14ac:dyDescent="0.25">
      <c r="AZ3795" s="33"/>
      <c r="BA3795" s="25"/>
    </row>
    <row r="3796" spans="52:57" x14ac:dyDescent="0.25">
      <c r="AZ3796" s="45"/>
      <c r="BA3796" s="25"/>
    </row>
    <row r="3797" spans="52:57" x14ac:dyDescent="0.25">
      <c r="BA3797" s="25"/>
    </row>
    <row r="3798" spans="52:57" x14ac:dyDescent="0.25">
      <c r="AZ3798" s="34"/>
      <c r="BA3798" s="25"/>
    </row>
    <row r="3799" spans="52:57" x14ac:dyDescent="0.25">
      <c r="AZ3799" s="33"/>
      <c r="BA3799" s="25"/>
    </row>
    <row r="3801" spans="52:57" x14ac:dyDescent="0.25">
      <c r="AZ3801" s="34"/>
      <c r="BA3801" s="35"/>
      <c r="BB3801" s="35"/>
      <c r="BC3801" s="35"/>
      <c r="BD3801" s="35"/>
    </row>
    <row r="3802" spans="52:57" x14ac:dyDescent="0.25">
      <c r="AZ3802" s="33"/>
    </row>
    <row r="3803" spans="52:57" x14ac:dyDescent="0.25">
      <c r="AZ3803" s="33"/>
      <c r="BA3803" s="25"/>
      <c r="BE3803" s="35"/>
    </row>
    <row r="3804" spans="52:57" x14ac:dyDescent="0.25">
      <c r="AZ3804" s="33"/>
      <c r="BA3804" s="25"/>
    </row>
    <row r="3805" spans="52:57" x14ac:dyDescent="0.25">
      <c r="AZ3805" s="33"/>
      <c r="BA3805" s="25"/>
    </row>
    <row r="3806" spans="52:57" x14ac:dyDescent="0.25">
      <c r="AZ3806" s="45"/>
      <c r="BA3806" s="25"/>
    </row>
    <row r="3807" spans="52:57" x14ac:dyDescent="0.25">
      <c r="BA3807" s="25"/>
    </row>
    <row r="3808" spans="52:57" x14ac:dyDescent="0.25">
      <c r="AZ3808" s="34"/>
      <c r="BA3808" s="25"/>
    </row>
    <row r="3809" spans="52:57" x14ac:dyDescent="0.25">
      <c r="AZ3809" s="33"/>
      <c r="BA3809" s="25"/>
    </row>
    <row r="3811" spans="52:57" x14ac:dyDescent="0.25">
      <c r="AZ3811" s="34"/>
      <c r="BA3811" s="35"/>
      <c r="BB3811" s="35"/>
      <c r="BC3811" s="35"/>
      <c r="BD3811" s="35"/>
    </row>
    <row r="3812" spans="52:57" x14ac:dyDescent="0.25">
      <c r="AZ3812" s="33"/>
    </row>
    <row r="3813" spans="52:57" x14ac:dyDescent="0.25">
      <c r="AZ3813" s="33"/>
      <c r="BA3813" s="25"/>
      <c r="BE3813" s="35"/>
    </row>
    <row r="3814" spans="52:57" x14ac:dyDescent="0.25">
      <c r="AZ3814" s="33"/>
      <c r="BA3814" s="25"/>
    </row>
    <row r="3815" spans="52:57" x14ac:dyDescent="0.25">
      <c r="AZ3815" s="33"/>
      <c r="BA3815" s="25"/>
    </row>
    <row r="3816" spans="52:57" x14ac:dyDescent="0.25">
      <c r="AZ3816" s="45"/>
      <c r="BA3816" s="25"/>
    </row>
    <row r="3817" spans="52:57" x14ac:dyDescent="0.25">
      <c r="BA3817" s="25"/>
    </row>
    <row r="3818" spans="52:57" x14ac:dyDescent="0.25">
      <c r="AZ3818" s="34"/>
      <c r="BA3818" s="25"/>
    </row>
    <row r="3819" spans="52:57" x14ac:dyDescent="0.25">
      <c r="AZ3819" s="33"/>
      <c r="BA3819" s="25"/>
    </row>
    <row r="3821" spans="52:57" x14ac:dyDescent="0.25">
      <c r="AZ3821" s="34"/>
      <c r="BA3821" s="35"/>
      <c r="BB3821" s="35"/>
      <c r="BC3821" s="35"/>
      <c r="BD3821" s="35"/>
    </row>
    <row r="3822" spans="52:57" x14ac:dyDescent="0.25">
      <c r="AZ3822" s="33"/>
    </row>
    <row r="3823" spans="52:57" x14ac:dyDescent="0.25">
      <c r="AZ3823" s="33"/>
      <c r="BA3823" s="25"/>
      <c r="BE3823" s="35"/>
    </row>
    <row r="3824" spans="52:57" x14ac:dyDescent="0.25">
      <c r="AZ3824" s="33"/>
      <c r="BA3824" s="25"/>
    </row>
    <row r="3825" spans="52:57" x14ac:dyDescent="0.25">
      <c r="AZ3825" s="33"/>
      <c r="BA3825" s="25"/>
    </row>
    <row r="3826" spans="52:57" x14ac:dyDescent="0.25">
      <c r="AZ3826" s="45"/>
      <c r="BA3826" s="25"/>
    </row>
    <row r="3827" spans="52:57" x14ac:dyDescent="0.25">
      <c r="BA3827" s="25"/>
    </row>
    <row r="3828" spans="52:57" x14ac:dyDescent="0.25">
      <c r="AZ3828" s="34"/>
      <c r="BA3828" s="25"/>
    </row>
    <row r="3829" spans="52:57" x14ac:dyDescent="0.25">
      <c r="AZ3829" s="33"/>
      <c r="BA3829" s="25"/>
    </row>
    <row r="3831" spans="52:57" x14ac:dyDescent="0.25">
      <c r="AZ3831" s="34"/>
      <c r="BA3831" s="35"/>
      <c r="BB3831" s="35"/>
      <c r="BC3831" s="35"/>
      <c r="BD3831" s="35"/>
    </row>
    <row r="3832" spans="52:57" x14ac:dyDescent="0.25">
      <c r="AZ3832" s="33"/>
    </row>
    <row r="3833" spans="52:57" x14ac:dyDescent="0.25">
      <c r="AZ3833" s="33"/>
      <c r="BA3833" s="25"/>
      <c r="BE3833" s="35"/>
    </row>
    <row r="3834" spans="52:57" x14ac:dyDescent="0.25">
      <c r="AZ3834" s="33"/>
      <c r="BA3834" s="25"/>
    </row>
    <row r="3835" spans="52:57" x14ac:dyDescent="0.25">
      <c r="AZ3835" s="33"/>
      <c r="BA3835" s="25"/>
    </row>
    <row r="3836" spans="52:57" x14ac:dyDescent="0.25">
      <c r="AZ3836" s="45"/>
      <c r="BA3836" s="25"/>
    </row>
    <row r="3837" spans="52:57" x14ac:dyDescent="0.25">
      <c r="BA3837" s="25"/>
    </row>
    <row r="3838" spans="52:57" x14ac:dyDescent="0.25">
      <c r="AZ3838" s="34"/>
      <c r="BA3838" s="25"/>
    </row>
    <row r="3839" spans="52:57" x14ac:dyDescent="0.25">
      <c r="AZ3839" s="33"/>
      <c r="BA3839" s="25"/>
    </row>
    <row r="3841" spans="52:57" x14ac:dyDescent="0.25">
      <c r="AZ3841" s="34"/>
      <c r="BA3841" s="35"/>
      <c r="BB3841" s="35"/>
      <c r="BC3841" s="35"/>
      <c r="BD3841" s="35"/>
    </row>
    <row r="3842" spans="52:57" x14ac:dyDescent="0.25">
      <c r="AZ3842" s="33"/>
    </row>
    <row r="3843" spans="52:57" x14ac:dyDescent="0.25">
      <c r="AZ3843" s="33"/>
      <c r="BA3843" s="25"/>
      <c r="BE3843" s="35"/>
    </row>
    <row r="3844" spans="52:57" x14ac:dyDescent="0.25">
      <c r="AZ3844" s="33"/>
      <c r="BA3844" s="25"/>
    </row>
    <row r="3845" spans="52:57" x14ac:dyDescent="0.25">
      <c r="AZ3845" s="33"/>
      <c r="BA3845" s="25"/>
    </row>
    <row r="3846" spans="52:57" x14ac:dyDescent="0.25">
      <c r="AZ3846" s="45"/>
      <c r="BA3846" s="25"/>
    </row>
    <row r="3847" spans="52:57" x14ac:dyDescent="0.25">
      <c r="BA3847" s="25"/>
    </row>
    <row r="3848" spans="52:57" x14ac:dyDescent="0.25">
      <c r="AZ3848" s="34"/>
      <c r="BA3848" s="25"/>
    </row>
    <row r="3849" spans="52:57" x14ac:dyDescent="0.25">
      <c r="AZ3849" s="33"/>
      <c r="BA3849" s="25"/>
    </row>
    <row r="3851" spans="52:57" x14ac:dyDescent="0.25">
      <c r="AZ3851" s="34"/>
      <c r="BA3851" s="35"/>
      <c r="BB3851" s="35"/>
      <c r="BC3851" s="35"/>
      <c r="BD3851" s="35"/>
    </row>
    <row r="3852" spans="52:57" x14ac:dyDescent="0.25">
      <c r="AZ3852" s="33"/>
    </row>
    <row r="3853" spans="52:57" x14ac:dyDescent="0.25">
      <c r="AZ3853" s="33"/>
      <c r="BA3853" s="25"/>
      <c r="BE3853" s="35"/>
    </row>
    <row r="3854" spans="52:57" x14ac:dyDescent="0.25">
      <c r="AZ3854" s="33"/>
      <c r="BA3854" s="25"/>
    </row>
    <row r="3855" spans="52:57" x14ac:dyDescent="0.25">
      <c r="AZ3855" s="33"/>
      <c r="BA3855" s="25"/>
    </row>
    <row r="3856" spans="52:57" x14ac:dyDescent="0.25">
      <c r="AZ3856" s="45"/>
      <c r="BA3856" s="25"/>
    </row>
    <row r="3857" spans="52:57" x14ac:dyDescent="0.25">
      <c r="BA3857" s="25"/>
    </row>
    <row r="3858" spans="52:57" x14ac:dyDescent="0.25">
      <c r="AZ3858" s="34"/>
      <c r="BA3858" s="25"/>
    </row>
    <row r="3859" spans="52:57" x14ac:dyDescent="0.25">
      <c r="AZ3859" s="33"/>
      <c r="BA3859" s="25"/>
    </row>
    <row r="3861" spans="52:57" x14ac:dyDescent="0.25">
      <c r="AZ3861" s="34"/>
      <c r="BA3861" s="35"/>
      <c r="BB3861" s="35"/>
      <c r="BC3861" s="35"/>
      <c r="BD3861" s="35"/>
    </row>
    <row r="3862" spans="52:57" x14ac:dyDescent="0.25">
      <c r="AZ3862" s="33"/>
    </row>
    <row r="3863" spans="52:57" x14ac:dyDescent="0.25">
      <c r="AZ3863" s="33"/>
      <c r="BA3863" s="25"/>
      <c r="BE3863" s="35"/>
    </row>
    <row r="3864" spans="52:57" x14ac:dyDescent="0.25">
      <c r="AZ3864" s="33"/>
      <c r="BA3864" s="25"/>
    </row>
    <row r="3865" spans="52:57" x14ac:dyDescent="0.25">
      <c r="AZ3865" s="33"/>
      <c r="BA3865" s="25"/>
    </row>
    <row r="3866" spans="52:57" x14ac:dyDescent="0.25">
      <c r="AZ3866" s="45"/>
      <c r="BA3866" s="25"/>
    </row>
    <row r="3867" spans="52:57" x14ac:dyDescent="0.25">
      <c r="BA3867" s="25"/>
    </row>
    <row r="3868" spans="52:57" x14ac:dyDescent="0.25">
      <c r="AZ3868" s="34"/>
      <c r="BA3868" s="25"/>
    </row>
    <row r="3869" spans="52:57" x14ac:dyDescent="0.25">
      <c r="AZ3869" s="33"/>
      <c r="BA3869" s="25"/>
    </row>
    <row r="3871" spans="52:57" x14ac:dyDescent="0.25">
      <c r="AZ3871" s="34"/>
      <c r="BA3871" s="35"/>
      <c r="BB3871" s="35"/>
      <c r="BC3871" s="35"/>
      <c r="BD3871" s="35"/>
    </row>
    <row r="3872" spans="52:57" x14ac:dyDescent="0.25">
      <c r="AZ3872" s="33"/>
    </row>
    <row r="3873" spans="52:57" x14ac:dyDescent="0.25">
      <c r="AZ3873" s="33"/>
      <c r="BA3873" s="25"/>
      <c r="BE3873" s="35"/>
    </row>
    <row r="3874" spans="52:57" x14ac:dyDescent="0.25">
      <c r="AZ3874" s="33"/>
      <c r="BA3874" s="25"/>
    </row>
    <row r="3875" spans="52:57" x14ac:dyDescent="0.25">
      <c r="AZ3875" s="33"/>
      <c r="BA3875" s="25"/>
    </row>
    <row r="3876" spans="52:57" x14ac:dyDescent="0.25">
      <c r="AZ3876" s="45"/>
      <c r="BA3876" s="25"/>
    </row>
    <row r="3877" spans="52:57" x14ac:dyDescent="0.25">
      <c r="BA3877" s="25"/>
    </row>
    <row r="3878" spans="52:57" x14ac:dyDescent="0.25">
      <c r="AZ3878" s="34"/>
      <c r="BA3878" s="25"/>
    </row>
    <row r="3879" spans="52:57" x14ac:dyDescent="0.25">
      <c r="AZ3879" s="33"/>
      <c r="BA3879" s="25"/>
    </row>
    <row r="3881" spans="52:57" x14ac:dyDescent="0.25">
      <c r="AZ3881" s="34"/>
      <c r="BA3881" s="35"/>
      <c r="BB3881" s="35"/>
      <c r="BC3881" s="35"/>
      <c r="BD3881" s="35"/>
    </row>
    <row r="3882" spans="52:57" x14ac:dyDescent="0.25">
      <c r="AZ3882" s="33"/>
    </row>
    <row r="3883" spans="52:57" x14ac:dyDescent="0.25">
      <c r="AZ3883" s="33"/>
      <c r="BA3883" s="25"/>
      <c r="BE3883" s="35"/>
    </row>
    <row r="3884" spans="52:57" x14ac:dyDescent="0.25">
      <c r="AZ3884" s="33"/>
      <c r="BA3884" s="25"/>
    </row>
    <row r="3885" spans="52:57" x14ac:dyDescent="0.25">
      <c r="AZ3885" s="33"/>
      <c r="BA3885" s="25"/>
    </row>
    <row r="3886" spans="52:57" x14ac:dyDescent="0.25">
      <c r="AZ3886" s="45"/>
      <c r="BA3886" s="25"/>
    </row>
    <row r="3887" spans="52:57" x14ac:dyDescent="0.25">
      <c r="BA3887" s="25"/>
    </row>
    <row r="3888" spans="52:57" x14ac:dyDescent="0.25">
      <c r="AZ3888" s="34"/>
      <c r="BA3888" s="25"/>
    </row>
    <row r="3889" spans="52:57" x14ac:dyDescent="0.25">
      <c r="AZ3889" s="33"/>
      <c r="BA3889" s="25"/>
    </row>
    <row r="3891" spans="52:57" x14ac:dyDescent="0.25">
      <c r="AZ3891" s="34"/>
      <c r="BA3891" s="35"/>
      <c r="BB3891" s="35"/>
      <c r="BC3891" s="35"/>
      <c r="BD3891" s="35"/>
    </row>
    <row r="3892" spans="52:57" x14ac:dyDescent="0.25">
      <c r="AZ3892" s="33"/>
    </row>
    <row r="3893" spans="52:57" x14ac:dyDescent="0.25">
      <c r="AZ3893" s="33"/>
      <c r="BA3893" s="25"/>
      <c r="BE3893" s="35"/>
    </row>
    <row r="3894" spans="52:57" x14ac:dyDescent="0.25">
      <c r="AZ3894" s="33"/>
      <c r="BA3894" s="25"/>
    </row>
    <row r="3895" spans="52:57" x14ac:dyDescent="0.25">
      <c r="AZ3895" s="33"/>
      <c r="BA3895" s="25"/>
    </row>
    <row r="3896" spans="52:57" x14ac:dyDescent="0.25">
      <c r="AZ3896" s="45"/>
      <c r="BA3896" s="25"/>
    </row>
    <row r="3897" spans="52:57" x14ac:dyDescent="0.25">
      <c r="BA3897" s="25"/>
    </row>
    <row r="3898" spans="52:57" x14ac:dyDescent="0.25">
      <c r="AZ3898" s="34"/>
      <c r="BA3898" s="25"/>
    </row>
    <row r="3899" spans="52:57" x14ac:dyDescent="0.25">
      <c r="AZ3899" s="33"/>
      <c r="BA3899" s="25"/>
    </row>
    <row r="3901" spans="52:57" x14ac:dyDescent="0.25">
      <c r="AZ3901" s="34"/>
      <c r="BA3901" s="35"/>
      <c r="BB3901" s="35"/>
      <c r="BC3901" s="35"/>
      <c r="BD3901" s="35"/>
    </row>
    <row r="3902" spans="52:57" x14ac:dyDescent="0.25">
      <c r="AZ3902" s="33"/>
    </row>
    <row r="3903" spans="52:57" x14ac:dyDescent="0.25">
      <c r="AZ3903" s="33"/>
      <c r="BA3903" s="25"/>
      <c r="BE3903" s="35"/>
    </row>
    <row r="3904" spans="52:57" x14ac:dyDescent="0.25">
      <c r="AZ3904" s="33"/>
      <c r="BA3904" s="25"/>
    </row>
    <row r="3905" spans="52:57" x14ac:dyDescent="0.25">
      <c r="AZ3905" s="33"/>
      <c r="BA3905" s="25"/>
    </row>
    <row r="3906" spans="52:57" x14ac:dyDescent="0.25">
      <c r="AZ3906" s="45"/>
      <c r="BA3906" s="25"/>
    </row>
    <row r="3907" spans="52:57" x14ac:dyDescent="0.25">
      <c r="BA3907" s="25"/>
    </row>
    <row r="3908" spans="52:57" x14ac:dyDescent="0.25">
      <c r="AZ3908" s="34"/>
      <c r="BA3908" s="25"/>
    </row>
    <row r="3909" spans="52:57" x14ac:dyDescent="0.25">
      <c r="AZ3909" s="33"/>
      <c r="BA3909" s="25"/>
    </row>
    <row r="3911" spans="52:57" x14ac:dyDescent="0.25">
      <c r="AZ3911" s="34"/>
      <c r="BA3911" s="35"/>
      <c r="BB3911" s="35"/>
      <c r="BC3911" s="35"/>
      <c r="BD3911" s="35"/>
    </row>
    <row r="3912" spans="52:57" x14ac:dyDescent="0.25">
      <c r="AZ3912" s="33"/>
    </row>
    <row r="3913" spans="52:57" x14ac:dyDescent="0.25">
      <c r="AZ3913" s="33"/>
      <c r="BA3913" s="25"/>
      <c r="BE3913" s="35"/>
    </row>
    <row r="3914" spans="52:57" x14ac:dyDescent="0.25">
      <c r="AZ3914" s="33"/>
      <c r="BA3914" s="25"/>
    </row>
    <row r="3915" spans="52:57" x14ac:dyDescent="0.25">
      <c r="AZ3915" s="33"/>
      <c r="BA3915" s="25"/>
    </row>
    <row r="3916" spans="52:57" x14ac:dyDescent="0.25">
      <c r="AZ3916" s="45"/>
      <c r="BA3916" s="25"/>
    </row>
    <row r="3917" spans="52:57" x14ac:dyDescent="0.25">
      <c r="BA3917" s="25"/>
    </row>
    <row r="3918" spans="52:57" x14ac:dyDescent="0.25">
      <c r="AZ3918" s="34"/>
      <c r="BA3918" s="25"/>
    </row>
    <row r="3919" spans="52:57" x14ac:dyDescent="0.25">
      <c r="AZ3919" s="33"/>
      <c r="BA3919" s="25"/>
    </row>
    <row r="3921" spans="52:57" x14ac:dyDescent="0.25">
      <c r="AZ3921" s="34"/>
      <c r="BA3921" s="35"/>
      <c r="BB3921" s="35"/>
      <c r="BC3921" s="35"/>
      <c r="BD3921" s="35"/>
    </row>
    <row r="3922" spans="52:57" x14ac:dyDescent="0.25">
      <c r="AZ3922" s="33"/>
    </row>
    <row r="3923" spans="52:57" x14ac:dyDescent="0.25">
      <c r="AZ3923" s="33"/>
      <c r="BA3923" s="25"/>
      <c r="BE3923" s="35"/>
    </row>
    <row r="3924" spans="52:57" x14ac:dyDescent="0.25">
      <c r="AZ3924" s="33"/>
      <c r="BA3924" s="25"/>
    </row>
    <row r="3925" spans="52:57" x14ac:dyDescent="0.25">
      <c r="AZ3925" s="33"/>
      <c r="BA3925" s="25"/>
    </row>
    <row r="3926" spans="52:57" x14ac:dyDescent="0.25">
      <c r="AZ3926" s="45"/>
      <c r="BA3926" s="25"/>
    </row>
    <row r="3927" spans="52:57" x14ac:dyDescent="0.25">
      <c r="BA3927" s="25"/>
    </row>
    <row r="3928" spans="52:57" x14ac:dyDescent="0.25">
      <c r="AZ3928" s="34"/>
      <c r="BA3928" s="25"/>
    </row>
    <row r="3929" spans="52:57" x14ac:dyDescent="0.25">
      <c r="AZ3929" s="33"/>
      <c r="BA3929" s="25"/>
    </row>
    <row r="3931" spans="52:57" x14ac:dyDescent="0.25">
      <c r="AZ3931" s="34"/>
      <c r="BA3931" s="35"/>
      <c r="BB3931" s="35"/>
      <c r="BC3931" s="35"/>
      <c r="BD3931" s="35"/>
    </row>
    <row r="3932" spans="52:57" x14ac:dyDescent="0.25">
      <c r="AZ3932" s="33"/>
    </row>
    <row r="3933" spans="52:57" x14ac:dyDescent="0.25">
      <c r="AZ3933" s="33"/>
      <c r="BA3933" s="25"/>
      <c r="BE3933" s="35"/>
    </row>
    <row r="3934" spans="52:57" x14ac:dyDescent="0.25">
      <c r="AZ3934" s="33"/>
      <c r="BA3934" s="25"/>
    </row>
    <row r="3935" spans="52:57" x14ac:dyDescent="0.25">
      <c r="AZ3935" s="33"/>
      <c r="BA3935" s="25"/>
    </row>
    <row r="3936" spans="52:57" x14ac:dyDescent="0.25">
      <c r="AZ3936" s="45"/>
      <c r="BA3936" s="25"/>
    </row>
    <row r="3937" spans="52:57" x14ac:dyDescent="0.25">
      <c r="BA3937" s="25"/>
    </row>
    <row r="3938" spans="52:57" x14ac:dyDescent="0.25">
      <c r="AZ3938" s="34"/>
      <c r="BA3938" s="25"/>
    </row>
    <row r="3939" spans="52:57" x14ac:dyDescent="0.25">
      <c r="AZ3939" s="33"/>
      <c r="BA3939" s="25"/>
    </row>
    <row r="3941" spans="52:57" x14ac:dyDescent="0.25">
      <c r="AZ3941" s="34"/>
      <c r="BA3941" s="35"/>
      <c r="BB3941" s="35"/>
      <c r="BC3941" s="35"/>
      <c r="BD3941" s="35"/>
    </row>
    <row r="3942" spans="52:57" x14ac:dyDescent="0.25">
      <c r="AZ3942" s="33"/>
    </row>
    <row r="3943" spans="52:57" x14ac:dyDescent="0.25">
      <c r="AZ3943" s="33"/>
      <c r="BA3943" s="25"/>
      <c r="BE3943" s="35"/>
    </row>
    <row r="3944" spans="52:57" x14ac:dyDescent="0.25">
      <c r="AZ3944" s="33"/>
      <c r="BA3944" s="25"/>
    </row>
    <row r="3945" spans="52:57" x14ac:dyDescent="0.25">
      <c r="AZ3945" s="33"/>
      <c r="BA3945" s="25"/>
    </row>
    <row r="3946" spans="52:57" x14ac:dyDescent="0.25">
      <c r="AZ3946" s="45"/>
      <c r="BA3946" s="25"/>
    </row>
    <row r="3947" spans="52:57" x14ac:dyDescent="0.25">
      <c r="BA3947" s="25"/>
    </row>
    <row r="3948" spans="52:57" x14ac:dyDescent="0.25">
      <c r="AZ3948" s="34"/>
      <c r="BA3948" s="25"/>
    </row>
    <row r="3949" spans="52:57" x14ac:dyDescent="0.25">
      <c r="AZ3949" s="33"/>
      <c r="BA3949" s="25"/>
    </row>
    <row r="3951" spans="52:57" x14ac:dyDescent="0.25">
      <c r="AZ3951" s="34"/>
      <c r="BA3951" s="35"/>
      <c r="BB3951" s="35"/>
      <c r="BC3951" s="35"/>
      <c r="BD3951" s="35"/>
    </row>
    <row r="3952" spans="52:57" x14ac:dyDescent="0.25">
      <c r="AZ3952" s="33"/>
    </row>
    <row r="3953" spans="52:57" x14ac:dyDescent="0.25">
      <c r="AZ3953" s="33"/>
      <c r="BA3953" s="25"/>
      <c r="BE3953" s="35"/>
    </row>
    <row r="3954" spans="52:57" x14ac:dyDescent="0.25">
      <c r="AZ3954" s="33"/>
      <c r="BA3954" s="25"/>
    </row>
    <row r="3955" spans="52:57" x14ac:dyDescent="0.25">
      <c r="AZ3955" s="33"/>
      <c r="BA3955" s="25"/>
    </row>
    <row r="3956" spans="52:57" x14ac:dyDescent="0.25">
      <c r="AZ3956" s="45"/>
      <c r="BA3956" s="25"/>
    </row>
    <row r="3957" spans="52:57" x14ac:dyDescent="0.25">
      <c r="BA3957" s="25"/>
    </row>
    <row r="3958" spans="52:57" x14ac:dyDescent="0.25">
      <c r="AZ3958" s="34"/>
      <c r="BA3958" s="25"/>
    </row>
    <row r="3959" spans="52:57" x14ac:dyDescent="0.25">
      <c r="AZ3959" s="33"/>
      <c r="BA3959" s="25"/>
    </row>
    <row r="3961" spans="52:57" x14ac:dyDescent="0.25">
      <c r="AZ3961" s="34"/>
      <c r="BA3961" s="35"/>
      <c r="BB3961" s="35"/>
      <c r="BC3961" s="35"/>
      <c r="BD3961" s="35"/>
    </row>
    <row r="3962" spans="52:57" x14ac:dyDescent="0.25">
      <c r="AZ3962" s="33"/>
    </row>
    <row r="3963" spans="52:57" x14ac:dyDescent="0.25">
      <c r="AZ3963" s="33"/>
      <c r="BA3963" s="25"/>
      <c r="BE3963" s="35"/>
    </row>
    <row r="3964" spans="52:57" x14ac:dyDescent="0.25">
      <c r="AZ3964" s="33"/>
      <c r="BA3964" s="25"/>
    </row>
    <row r="3965" spans="52:57" x14ac:dyDescent="0.25">
      <c r="AZ3965" s="33"/>
      <c r="BA3965" s="25"/>
    </row>
    <row r="3966" spans="52:57" x14ac:dyDescent="0.25">
      <c r="AZ3966" s="45"/>
      <c r="BA3966" s="25"/>
    </row>
    <row r="3967" spans="52:57" x14ac:dyDescent="0.25">
      <c r="BA3967" s="25"/>
    </row>
    <row r="3968" spans="52:57" x14ac:dyDescent="0.25">
      <c r="AZ3968" s="34"/>
      <c r="BA3968" s="25"/>
    </row>
    <row r="3969" spans="52:57" x14ac:dyDescent="0.25">
      <c r="AZ3969" s="33"/>
      <c r="BA3969" s="25"/>
    </row>
    <row r="3971" spans="52:57" x14ac:dyDescent="0.25">
      <c r="AZ3971" s="34"/>
      <c r="BA3971" s="35"/>
      <c r="BB3971" s="35"/>
      <c r="BC3971" s="35"/>
      <c r="BD3971" s="35"/>
    </row>
    <row r="3972" spans="52:57" x14ac:dyDescent="0.25">
      <c r="AZ3972" s="33"/>
    </row>
    <row r="3973" spans="52:57" x14ac:dyDescent="0.25">
      <c r="AZ3973" s="33"/>
      <c r="BA3973" s="25"/>
      <c r="BE3973" s="35"/>
    </row>
    <row r="3974" spans="52:57" x14ac:dyDescent="0.25">
      <c r="AZ3974" s="33"/>
      <c r="BA3974" s="25"/>
    </row>
    <row r="3975" spans="52:57" x14ac:dyDescent="0.25">
      <c r="AZ3975" s="33"/>
      <c r="BA3975" s="25"/>
    </row>
    <row r="3976" spans="52:57" x14ac:dyDescent="0.25">
      <c r="AZ3976" s="45"/>
      <c r="BA3976" s="25"/>
    </row>
    <row r="3977" spans="52:57" x14ac:dyDescent="0.25">
      <c r="BA3977" s="25"/>
    </row>
    <row r="3978" spans="52:57" x14ac:dyDescent="0.25">
      <c r="AZ3978" s="34"/>
      <c r="BA3978" s="25"/>
    </row>
    <row r="3979" spans="52:57" x14ac:dyDescent="0.25">
      <c r="AZ3979" s="33"/>
      <c r="BA3979" s="25"/>
    </row>
    <row r="3981" spans="52:57" x14ac:dyDescent="0.25">
      <c r="AZ3981" s="34"/>
      <c r="BA3981" s="35"/>
      <c r="BB3981" s="35"/>
      <c r="BC3981" s="35"/>
      <c r="BD3981" s="35"/>
    </row>
    <row r="3982" spans="52:57" x14ac:dyDescent="0.25">
      <c r="AZ3982" s="33"/>
    </row>
    <row r="3983" spans="52:57" x14ac:dyDescent="0.25">
      <c r="AZ3983" s="33"/>
      <c r="BA3983" s="25"/>
      <c r="BE3983" s="35"/>
    </row>
    <row r="3984" spans="52:57" x14ac:dyDescent="0.25">
      <c r="AZ3984" s="33"/>
      <c r="BA3984" s="25"/>
    </row>
    <row r="3985" spans="52:57" x14ac:dyDescent="0.25">
      <c r="AZ3985" s="33"/>
      <c r="BA3985" s="25"/>
    </row>
    <row r="3986" spans="52:57" x14ac:dyDescent="0.25">
      <c r="AZ3986" s="45"/>
      <c r="BA3986" s="25"/>
    </row>
    <row r="3987" spans="52:57" x14ac:dyDescent="0.25">
      <c r="BA3987" s="25"/>
    </row>
    <row r="3988" spans="52:57" x14ac:dyDescent="0.25">
      <c r="AZ3988" s="34"/>
      <c r="BA3988" s="25"/>
    </row>
    <row r="3989" spans="52:57" x14ac:dyDescent="0.25">
      <c r="AZ3989" s="33"/>
      <c r="BA3989" s="25"/>
    </row>
    <row r="3991" spans="52:57" x14ac:dyDescent="0.25">
      <c r="AZ3991" s="34"/>
      <c r="BA3991" s="35"/>
      <c r="BB3991" s="35"/>
      <c r="BC3991" s="35"/>
      <c r="BD3991" s="35"/>
    </row>
    <row r="3992" spans="52:57" x14ac:dyDescent="0.25">
      <c r="AZ3992" s="33"/>
    </row>
    <row r="3993" spans="52:57" x14ac:dyDescent="0.25">
      <c r="AZ3993" s="33"/>
      <c r="BA3993" s="25"/>
      <c r="BE3993" s="35"/>
    </row>
    <row r="3994" spans="52:57" x14ac:dyDescent="0.25">
      <c r="AZ3994" s="33"/>
      <c r="BA3994" s="25"/>
    </row>
    <row r="3995" spans="52:57" x14ac:dyDescent="0.25">
      <c r="AZ3995" s="33"/>
      <c r="BA3995" s="25"/>
    </row>
    <row r="3996" spans="52:57" x14ac:dyDescent="0.25">
      <c r="AZ3996" s="45"/>
      <c r="BA3996" s="25"/>
    </row>
    <row r="3997" spans="52:57" x14ac:dyDescent="0.25">
      <c r="BA3997" s="25"/>
    </row>
    <row r="3998" spans="52:57" x14ac:dyDescent="0.25">
      <c r="AZ3998" s="34"/>
      <c r="BA3998" s="25"/>
    </row>
    <row r="3999" spans="52:57" x14ac:dyDescent="0.25">
      <c r="AZ3999" s="33"/>
      <c r="BA3999" s="25"/>
    </row>
    <row r="4001" spans="52:57" x14ac:dyDescent="0.25">
      <c r="AZ4001" s="34"/>
      <c r="BA4001" s="35"/>
      <c r="BB4001" s="35"/>
      <c r="BC4001" s="35"/>
      <c r="BD4001" s="35"/>
    </row>
    <row r="4002" spans="52:57" x14ac:dyDescent="0.25">
      <c r="AZ4002" s="33"/>
    </row>
    <row r="4003" spans="52:57" x14ac:dyDescent="0.25">
      <c r="AZ4003" s="33"/>
      <c r="BA4003" s="25"/>
      <c r="BE4003" s="35"/>
    </row>
    <row r="4004" spans="52:57" x14ac:dyDescent="0.25">
      <c r="AZ4004" s="33"/>
      <c r="BA4004" s="25"/>
    </row>
    <row r="4005" spans="52:57" x14ac:dyDescent="0.25">
      <c r="AZ4005" s="33"/>
      <c r="BA4005" s="25"/>
    </row>
    <row r="4006" spans="52:57" x14ac:dyDescent="0.25">
      <c r="AZ4006" s="45"/>
      <c r="BA4006" s="25"/>
    </row>
    <row r="4007" spans="52:57" x14ac:dyDescent="0.25">
      <c r="BA4007" s="25"/>
    </row>
    <row r="4008" spans="52:57" x14ac:dyDescent="0.25">
      <c r="AZ4008" s="34"/>
      <c r="BA4008" s="25"/>
    </row>
    <row r="4009" spans="52:57" x14ac:dyDescent="0.25">
      <c r="AZ4009" s="33"/>
      <c r="BA4009" s="25"/>
    </row>
    <row r="4011" spans="52:57" x14ac:dyDescent="0.25">
      <c r="AZ4011" s="34"/>
      <c r="BA4011" s="35"/>
      <c r="BB4011" s="35"/>
      <c r="BC4011" s="35"/>
      <c r="BD4011" s="35"/>
    </row>
    <row r="4012" spans="52:57" x14ac:dyDescent="0.25">
      <c r="AZ4012" s="33"/>
    </row>
    <row r="4013" spans="52:57" x14ac:dyDescent="0.25">
      <c r="AZ4013" s="33"/>
      <c r="BA4013" s="25"/>
      <c r="BE4013" s="35"/>
    </row>
    <row r="4014" spans="52:57" x14ac:dyDescent="0.25">
      <c r="AZ4014" s="33"/>
      <c r="BA4014" s="25"/>
    </row>
    <row r="4015" spans="52:57" x14ac:dyDescent="0.25">
      <c r="AZ4015" s="33"/>
      <c r="BA4015" s="25"/>
    </row>
    <row r="4016" spans="52:57" x14ac:dyDescent="0.25">
      <c r="AZ4016" s="45"/>
      <c r="BA4016" s="25"/>
    </row>
    <row r="4017" spans="52:57" x14ac:dyDescent="0.25">
      <c r="BA4017" s="25"/>
    </row>
    <row r="4018" spans="52:57" x14ac:dyDescent="0.25">
      <c r="AZ4018" s="34"/>
      <c r="BA4018" s="25"/>
    </row>
    <row r="4019" spans="52:57" x14ac:dyDescent="0.25">
      <c r="AZ4019" s="33"/>
      <c r="BA4019" s="25"/>
    </row>
    <row r="4021" spans="52:57" x14ac:dyDescent="0.25">
      <c r="AZ4021" s="34"/>
      <c r="BA4021" s="35"/>
      <c r="BB4021" s="35"/>
      <c r="BC4021" s="35"/>
      <c r="BD4021" s="35"/>
    </row>
    <row r="4022" spans="52:57" x14ac:dyDescent="0.25">
      <c r="AZ4022" s="33"/>
    </row>
    <row r="4023" spans="52:57" x14ac:dyDescent="0.25">
      <c r="AZ4023" s="33"/>
      <c r="BA4023" s="25"/>
      <c r="BE4023" s="35"/>
    </row>
    <row r="4024" spans="52:57" x14ac:dyDescent="0.25">
      <c r="AZ4024" s="33"/>
      <c r="BA4024" s="25"/>
    </row>
    <row r="4025" spans="52:57" x14ac:dyDescent="0.25">
      <c r="AZ4025" s="33"/>
      <c r="BA4025" s="25"/>
    </row>
    <row r="4026" spans="52:57" x14ac:dyDescent="0.25">
      <c r="AZ4026" s="45"/>
      <c r="BA4026" s="25"/>
    </row>
    <row r="4027" spans="52:57" x14ac:dyDescent="0.25">
      <c r="BA4027" s="25"/>
    </row>
    <row r="4028" spans="52:57" x14ac:dyDescent="0.25">
      <c r="AZ4028" s="34"/>
      <c r="BA4028" s="25"/>
    </row>
    <row r="4029" spans="52:57" x14ac:dyDescent="0.25">
      <c r="AZ4029" s="33"/>
      <c r="BA4029" s="25"/>
    </row>
    <row r="4031" spans="52:57" x14ac:dyDescent="0.25">
      <c r="AZ4031" s="34"/>
      <c r="BA4031" s="35"/>
      <c r="BB4031" s="35"/>
      <c r="BC4031" s="35"/>
      <c r="BD4031" s="35"/>
    </row>
    <row r="4032" spans="52:57" x14ac:dyDescent="0.25">
      <c r="AZ4032" s="33"/>
    </row>
    <row r="4033" spans="52:57" x14ac:dyDescent="0.25">
      <c r="AZ4033" s="33"/>
      <c r="BA4033" s="25"/>
      <c r="BE4033" s="35"/>
    </row>
    <row r="4034" spans="52:57" x14ac:dyDescent="0.25">
      <c r="AZ4034" s="33"/>
      <c r="BA4034" s="25"/>
    </row>
    <row r="4035" spans="52:57" x14ac:dyDescent="0.25">
      <c r="AZ4035" s="33"/>
      <c r="BA4035" s="25"/>
    </row>
    <row r="4036" spans="52:57" x14ac:dyDescent="0.25">
      <c r="AZ4036" s="45"/>
      <c r="BA4036" s="25"/>
    </row>
    <row r="4037" spans="52:57" x14ac:dyDescent="0.25">
      <c r="BA4037" s="25"/>
    </row>
    <row r="4038" spans="52:57" x14ac:dyDescent="0.25">
      <c r="AZ4038" s="34"/>
      <c r="BA4038" s="25"/>
    </row>
    <row r="4039" spans="52:57" x14ac:dyDescent="0.25">
      <c r="AZ4039" s="33"/>
      <c r="BA4039" s="25"/>
    </row>
    <row r="4041" spans="52:57" x14ac:dyDescent="0.25">
      <c r="AZ4041" s="34"/>
      <c r="BA4041" s="35"/>
      <c r="BB4041" s="35"/>
      <c r="BC4041" s="35"/>
      <c r="BD4041" s="35"/>
    </row>
    <row r="4042" spans="52:57" x14ac:dyDescent="0.25">
      <c r="AZ4042" s="33"/>
    </row>
    <row r="4043" spans="52:57" x14ac:dyDescent="0.25">
      <c r="AZ4043" s="33"/>
      <c r="BA4043" s="25"/>
      <c r="BE4043" s="35"/>
    </row>
    <row r="4044" spans="52:57" x14ac:dyDescent="0.25">
      <c r="AZ4044" s="33"/>
      <c r="BA4044" s="25"/>
    </row>
    <row r="4045" spans="52:57" x14ac:dyDescent="0.25">
      <c r="AZ4045" s="33"/>
      <c r="BA4045" s="25"/>
    </row>
    <row r="4046" spans="52:57" x14ac:dyDescent="0.25">
      <c r="AZ4046" s="45"/>
      <c r="BA4046" s="25"/>
    </row>
    <row r="4047" spans="52:57" x14ac:dyDescent="0.25">
      <c r="BA4047" s="25"/>
    </row>
    <row r="4048" spans="52:57" x14ac:dyDescent="0.25">
      <c r="AZ4048" s="34"/>
      <c r="BA4048" s="25"/>
    </row>
    <row r="4049" spans="52:57" x14ac:dyDescent="0.25">
      <c r="AZ4049" s="33"/>
      <c r="BA4049" s="25"/>
    </row>
    <row r="4051" spans="52:57" x14ac:dyDescent="0.25">
      <c r="AZ4051" s="34"/>
      <c r="BA4051" s="35"/>
      <c r="BB4051" s="35"/>
      <c r="BC4051" s="35"/>
      <c r="BD4051" s="35"/>
    </row>
    <row r="4052" spans="52:57" x14ac:dyDescent="0.25">
      <c r="AZ4052" s="33"/>
    </row>
    <row r="4053" spans="52:57" x14ac:dyDescent="0.25">
      <c r="AZ4053" s="33"/>
      <c r="BA4053" s="25"/>
      <c r="BE4053" s="35"/>
    </row>
    <row r="4054" spans="52:57" x14ac:dyDescent="0.25">
      <c r="AZ4054" s="33"/>
      <c r="BA4054" s="25"/>
    </row>
    <row r="4055" spans="52:57" x14ac:dyDescent="0.25">
      <c r="AZ4055" s="33"/>
      <c r="BA4055" s="25"/>
    </row>
    <row r="4056" spans="52:57" x14ac:dyDescent="0.25">
      <c r="AZ4056" s="45"/>
      <c r="BA4056" s="25"/>
    </row>
    <row r="4057" spans="52:57" x14ac:dyDescent="0.25">
      <c r="BA4057" s="25"/>
    </row>
    <row r="4058" spans="52:57" x14ac:dyDescent="0.25">
      <c r="AZ4058" s="34"/>
      <c r="BA4058" s="25"/>
    </row>
    <row r="4059" spans="52:57" x14ac:dyDescent="0.25">
      <c r="AZ4059" s="33"/>
      <c r="BA4059" s="25"/>
    </row>
    <row r="4061" spans="52:57" x14ac:dyDescent="0.25">
      <c r="AZ4061" s="34"/>
      <c r="BA4061" s="35"/>
      <c r="BB4061" s="35"/>
      <c r="BC4061" s="35"/>
      <c r="BD4061" s="35"/>
    </row>
    <row r="4062" spans="52:57" x14ac:dyDescent="0.25">
      <c r="AZ4062" s="33"/>
    </row>
    <row r="4063" spans="52:57" x14ac:dyDescent="0.25">
      <c r="AZ4063" s="33"/>
      <c r="BA4063" s="25"/>
      <c r="BE4063" s="35"/>
    </row>
    <row r="4064" spans="52:57" x14ac:dyDescent="0.25">
      <c r="AZ4064" s="33"/>
      <c r="BA4064" s="25"/>
    </row>
    <row r="4065" spans="52:57" x14ac:dyDescent="0.25">
      <c r="AZ4065" s="33"/>
      <c r="BA4065" s="25"/>
    </row>
    <row r="4066" spans="52:57" x14ac:dyDescent="0.25">
      <c r="AZ4066" s="45"/>
      <c r="BA4066" s="25"/>
    </row>
    <row r="4067" spans="52:57" x14ac:dyDescent="0.25">
      <c r="BA4067" s="25"/>
    </row>
    <row r="4068" spans="52:57" x14ac:dyDescent="0.25">
      <c r="AZ4068" s="34"/>
      <c r="BA4068" s="25"/>
    </row>
    <row r="4069" spans="52:57" x14ac:dyDescent="0.25">
      <c r="AZ4069" s="33"/>
      <c r="BA4069" s="25"/>
    </row>
    <row r="4071" spans="52:57" x14ac:dyDescent="0.25">
      <c r="AZ4071" s="34"/>
      <c r="BA4071" s="35"/>
      <c r="BB4071" s="35"/>
      <c r="BC4071" s="35"/>
      <c r="BD4071" s="35"/>
    </row>
    <row r="4072" spans="52:57" x14ac:dyDescent="0.25">
      <c r="AZ4072" s="33"/>
    </row>
    <row r="4073" spans="52:57" x14ac:dyDescent="0.25">
      <c r="AZ4073" s="33"/>
      <c r="BA4073" s="25"/>
      <c r="BE4073" s="35"/>
    </row>
    <row r="4074" spans="52:57" x14ac:dyDescent="0.25">
      <c r="AZ4074" s="33"/>
      <c r="BA4074" s="25"/>
    </row>
    <row r="4075" spans="52:57" x14ac:dyDescent="0.25">
      <c r="AZ4075" s="33"/>
      <c r="BA4075" s="25"/>
    </row>
    <row r="4076" spans="52:57" x14ac:dyDescent="0.25">
      <c r="AZ4076" s="45"/>
      <c r="BA4076" s="25"/>
    </row>
    <row r="4077" spans="52:57" x14ac:dyDescent="0.25">
      <c r="BA4077" s="25"/>
    </row>
    <row r="4078" spans="52:57" x14ac:dyDescent="0.25">
      <c r="AZ4078" s="34"/>
      <c r="BA4078" s="25"/>
    </row>
    <row r="4079" spans="52:57" x14ac:dyDescent="0.25">
      <c r="AZ4079" s="33"/>
      <c r="BA4079" s="25"/>
    </row>
    <row r="4081" spans="52:57" x14ac:dyDescent="0.25">
      <c r="AZ4081" s="34"/>
      <c r="BA4081" s="35"/>
      <c r="BB4081" s="35"/>
      <c r="BC4081" s="35"/>
      <c r="BD4081" s="35"/>
    </row>
    <row r="4082" spans="52:57" x14ac:dyDescent="0.25">
      <c r="AZ4082" s="33"/>
    </row>
    <row r="4083" spans="52:57" x14ac:dyDescent="0.25">
      <c r="AZ4083" s="33"/>
      <c r="BA4083" s="25"/>
      <c r="BE4083" s="35"/>
    </row>
    <row r="4084" spans="52:57" x14ac:dyDescent="0.25">
      <c r="AZ4084" s="33"/>
      <c r="BA4084" s="25"/>
    </row>
    <row r="4085" spans="52:57" x14ac:dyDescent="0.25">
      <c r="AZ4085" s="33"/>
      <c r="BA4085" s="25"/>
    </row>
    <row r="4086" spans="52:57" x14ac:dyDescent="0.25">
      <c r="AZ4086" s="45"/>
      <c r="BA4086" s="25"/>
    </row>
    <row r="4087" spans="52:57" x14ac:dyDescent="0.25">
      <c r="BA4087" s="25"/>
    </row>
    <row r="4088" spans="52:57" x14ac:dyDescent="0.25">
      <c r="AZ4088" s="34"/>
      <c r="BA4088" s="25"/>
    </row>
    <row r="4089" spans="52:57" x14ac:dyDescent="0.25">
      <c r="AZ4089" s="33"/>
      <c r="BA4089" s="25"/>
    </row>
    <row r="4091" spans="52:57" x14ac:dyDescent="0.25">
      <c r="AZ4091" s="34"/>
      <c r="BA4091" s="35"/>
      <c r="BB4091" s="35"/>
      <c r="BC4091" s="35"/>
      <c r="BD4091" s="35"/>
    </row>
    <row r="4092" spans="52:57" x14ac:dyDescent="0.25">
      <c r="AZ4092" s="33"/>
    </row>
    <row r="4093" spans="52:57" x14ac:dyDescent="0.25">
      <c r="AZ4093" s="33"/>
      <c r="BA4093" s="25"/>
      <c r="BE4093" s="35"/>
    </row>
    <row r="4094" spans="52:57" x14ac:dyDescent="0.25">
      <c r="AZ4094" s="33"/>
      <c r="BA4094" s="25"/>
    </row>
    <row r="4095" spans="52:57" x14ac:dyDescent="0.25">
      <c r="AZ4095" s="33"/>
      <c r="BA4095" s="25"/>
    </row>
    <row r="4096" spans="52:57" x14ac:dyDescent="0.25">
      <c r="AZ4096" s="45"/>
      <c r="BA4096" s="25"/>
    </row>
    <row r="4097" spans="52:57" x14ac:dyDescent="0.25">
      <c r="BA4097" s="25"/>
    </row>
    <row r="4098" spans="52:57" x14ac:dyDescent="0.25">
      <c r="AZ4098" s="34"/>
      <c r="BA4098" s="25"/>
    </row>
    <row r="4099" spans="52:57" x14ac:dyDescent="0.25">
      <c r="AZ4099" s="33"/>
      <c r="BA4099" s="25"/>
    </row>
    <row r="4101" spans="52:57" x14ac:dyDescent="0.25">
      <c r="AZ4101" s="34"/>
      <c r="BA4101" s="35"/>
      <c r="BB4101" s="35"/>
      <c r="BC4101" s="35"/>
      <c r="BD4101" s="35"/>
    </row>
    <row r="4102" spans="52:57" x14ac:dyDescent="0.25">
      <c r="AZ4102" s="33"/>
    </row>
    <row r="4103" spans="52:57" x14ac:dyDescent="0.25">
      <c r="AZ4103" s="33"/>
      <c r="BA4103" s="25"/>
      <c r="BE4103" s="35"/>
    </row>
    <row r="4104" spans="52:57" x14ac:dyDescent="0.25">
      <c r="AZ4104" s="33"/>
      <c r="BA4104" s="25"/>
    </row>
    <row r="4105" spans="52:57" x14ac:dyDescent="0.25">
      <c r="AZ4105" s="33"/>
      <c r="BA4105" s="25"/>
    </row>
    <row r="4106" spans="52:57" x14ac:dyDescent="0.25">
      <c r="AZ4106" s="45"/>
      <c r="BA4106" s="25"/>
    </row>
    <row r="4107" spans="52:57" x14ac:dyDescent="0.25">
      <c r="BA4107" s="25"/>
    </row>
    <row r="4108" spans="52:57" x14ac:dyDescent="0.25">
      <c r="AZ4108" s="34"/>
      <c r="BA4108" s="25"/>
    </row>
    <row r="4109" spans="52:57" x14ac:dyDescent="0.25">
      <c r="AZ4109" s="33"/>
      <c r="BA4109" s="25"/>
    </row>
    <row r="4111" spans="52:57" x14ac:dyDescent="0.25">
      <c r="AZ4111" s="34"/>
      <c r="BA4111" s="35"/>
      <c r="BB4111" s="35"/>
      <c r="BC4111" s="35"/>
      <c r="BD4111" s="35"/>
    </row>
    <row r="4112" spans="52:57" x14ac:dyDescent="0.25">
      <c r="AZ4112" s="33"/>
    </row>
    <row r="4113" spans="52:57" x14ac:dyDescent="0.25">
      <c r="AZ4113" s="33"/>
      <c r="BA4113" s="25"/>
      <c r="BE4113" s="35"/>
    </row>
    <row r="4114" spans="52:57" x14ac:dyDescent="0.25">
      <c r="AZ4114" s="33"/>
      <c r="BA4114" s="25"/>
    </row>
    <row r="4115" spans="52:57" x14ac:dyDescent="0.25">
      <c r="AZ4115" s="33"/>
      <c r="BA4115" s="25"/>
    </row>
    <row r="4116" spans="52:57" x14ac:dyDescent="0.25">
      <c r="AZ4116" s="45"/>
      <c r="BA4116" s="25"/>
    </row>
    <row r="4117" spans="52:57" x14ac:dyDescent="0.25">
      <c r="BA4117" s="25"/>
    </row>
    <row r="4118" spans="52:57" x14ac:dyDescent="0.25">
      <c r="AZ4118" s="34"/>
      <c r="BA4118" s="25"/>
    </row>
    <row r="4119" spans="52:57" x14ac:dyDescent="0.25">
      <c r="AZ4119" s="33"/>
      <c r="BA4119" s="25"/>
    </row>
    <row r="4121" spans="52:57" x14ac:dyDescent="0.25">
      <c r="AZ4121" s="34"/>
      <c r="BA4121" s="35"/>
      <c r="BB4121" s="35"/>
      <c r="BC4121" s="35"/>
      <c r="BD4121" s="35"/>
    </row>
    <row r="4122" spans="52:57" x14ac:dyDescent="0.25">
      <c r="AZ4122" s="33"/>
    </row>
    <row r="4123" spans="52:57" x14ac:dyDescent="0.25">
      <c r="AZ4123" s="33"/>
      <c r="BA4123" s="25"/>
      <c r="BE4123" s="35"/>
    </row>
    <row r="4124" spans="52:57" x14ac:dyDescent="0.25">
      <c r="AZ4124" s="33"/>
      <c r="BA4124" s="25"/>
    </row>
    <row r="4125" spans="52:57" x14ac:dyDescent="0.25">
      <c r="AZ4125" s="33"/>
      <c r="BA4125" s="25"/>
    </row>
    <row r="4126" spans="52:57" x14ac:dyDescent="0.25">
      <c r="AZ4126" s="45"/>
      <c r="BA4126" s="25"/>
    </row>
    <row r="4127" spans="52:57" x14ac:dyDescent="0.25">
      <c r="BA4127" s="25"/>
    </row>
    <row r="4128" spans="52:57" x14ac:dyDescent="0.25">
      <c r="AZ4128" s="34"/>
      <c r="BA4128" s="25"/>
    </row>
    <row r="4129" spans="52:57" x14ac:dyDescent="0.25">
      <c r="AZ4129" s="33"/>
      <c r="BA4129" s="25"/>
    </row>
    <row r="4131" spans="52:57" x14ac:dyDescent="0.25">
      <c r="AZ4131" s="34"/>
      <c r="BA4131" s="35"/>
      <c r="BB4131" s="35"/>
      <c r="BC4131" s="35"/>
      <c r="BD4131" s="35"/>
    </row>
    <row r="4132" spans="52:57" x14ac:dyDescent="0.25">
      <c r="AZ4132" s="33"/>
    </row>
    <row r="4133" spans="52:57" x14ac:dyDescent="0.25">
      <c r="AZ4133" s="33"/>
      <c r="BA4133" s="25"/>
      <c r="BE4133" s="35"/>
    </row>
    <row r="4134" spans="52:57" x14ac:dyDescent="0.25">
      <c r="AZ4134" s="33"/>
      <c r="BA4134" s="25"/>
    </row>
    <row r="4135" spans="52:57" x14ac:dyDescent="0.25">
      <c r="AZ4135" s="33"/>
      <c r="BA4135" s="25"/>
    </row>
    <row r="4136" spans="52:57" x14ac:dyDescent="0.25">
      <c r="AZ4136" s="45"/>
      <c r="BA4136" s="25"/>
    </row>
    <row r="4137" spans="52:57" x14ac:dyDescent="0.25">
      <c r="BA4137" s="25"/>
    </row>
    <row r="4138" spans="52:57" x14ac:dyDescent="0.25">
      <c r="AZ4138" s="34"/>
      <c r="BA4138" s="25"/>
    </row>
    <row r="4139" spans="52:57" x14ac:dyDescent="0.25">
      <c r="AZ4139" s="33"/>
      <c r="BA4139" s="25"/>
    </row>
    <row r="4141" spans="52:57" x14ac:dyDescent="0.25">
      <c r="AZ4141" s="34"/>
      <c r="BA4141" s="35"/>
      <c r="BB4141" s="35"/>
      <c r="BC4141" s="35"/>
      <c r="BD4141" s="35"/>
    </row>
    <row r="4142" spans="52:57" x14ac:dyDescent="0.25">
      <c r="AZ4142" s="33"/>
    </row>
    <row r="4143" spans="52:57" x14ac:dyDescent="0.25">
      <c r="AZ4143" s="33"/>
      <c r="BA4143" s="25"/>
      <c r="BE4143" s="35"/>
    </row>
    <row r="4144" spans="52:57" x14ac:dyDescent="0.25">
      <c r="AZ4144" s="33"/>
      <c r="BA4144" s="25"/>
    </row>
    <row r="4145" spans="52:57" x14ac:dyDescent="0.25">
      <c r="AZ4145" s="33"/>
      <c r="BA4145" s="25"/>
    </row>
    <row r="4146" spans="52:57" x14ac:dyDescent="0.25">
      <c r="AZ4146" s="45"/>
      <c r="BA4146" s="25"/>
    </row>
    <row r="4147" spans="52:57" x14ac:dyDescent="0.25">
      <c r="BA4147" s="25"/>
    </row>
    <row r="4148" spans="52:57" x14ac:dyDescent="0.25">
      <c r="AZ4148" s="34"/>
      <c r="BA4148" s="25"/>
    </row>
    <row r="4149" spans="52:57" x14ac:dyDescent="0.25">
      <c r="AZ4149" s="33"/>
      <c r="BA4149" s="25"/>
    </row>
    <row r="4151" spans="52:57" x14ac:dyDescent="0.25">
      <c r="AZ4151" s="34"/>
      <c r="BA4151" s="35"/>
      <c r="BB4151" s="35"/>
      <c r="BC4151" s="35"/>
      <c r="BD4151" s="35"/>
    </row>
    <row r="4152" spans="52:57" x14ac:dyDescent="0.25">
      <c r="AZ4152" s="33"/>
    </row>
    <row r="4153" spans="52:57" x14ac:dyDescent="0.25">
      <c r="AZ4153" s="33"/>
      <c r="BA4153" s="25"/>
      <c r="BE4153" s="35"/>
    </row>
    <row r="4154" spans="52:57" x14ac:dyDescent="0.25">
      <c r="AZ4154" s="33"/>
      <c r="BA4154" s="25"/>
    </row>
    <row r="4155" spans="52:57" x14ac:dyDescent="0.25">
      <c r="AZ4155" s="33"/>
      <c r="BA4155" s="25"/>
    </row>
    <row r="4156" spans="52:57" x14ac:dyDescent="0.25">
      <c r="AZ4156" s="45"/>
      <c r="BA4156" s="25"/>
    </row>
    <row r="4157" spans="52:57" x14ac:dyDescent="0.25">
      <c r="BA4157" s="25"/>
    </row>
    <row r="4158" spans="52:57" x14ac:dyDescent="0.25">
      <c r="AZ4158" s="34"/>
      <c r="BA4158" s="25"/>
    </row>
    <row r="4159" spans="52:57" x14ac:dyDescent="0.25">
      <c r="AZ4159" s="33"/>
      <c r="BA4159" s="25"/>
    </row>
    <row r="4161" spans="52:57" x14ac:dyDescent="0.25">
      <c r="AZ4161" s="34"/>
      <c r="BA4161" s="35"/>
      <c r="BB4161" s="35"/>
      <c r="BC4161" s="35"/>
      <c r="BD4161" s="35"/>
    </row>
    <row r="4162" spans="52:57" x14ac:dyDescent="0.25">
      <c r="AZ4162" s="33"/>
    </row>
    <row r="4163" spans="52:57" x14ac:dyDescent="0.25">
      <c r="AZ4163" s="33"/>
      <c r="BA4163" s="25"/>
      <c r="BE4163" s="35"/>
    </row>
    <row r="4164" spans="52:57" x14ac:dyDescent="0.25">
      <c r="AZ4164" s="33"/>
      <c r="BA4164" s="25"/>
    </row>
    <row r="4165" spans="52:57" x14ac:dyDescent="0.25">
      <c r="AZ4165" s="33"/>
      <c r="BA4165" s="25"/>
    </row>
    <row r="4166" spans="52:57" x14ac:dyDescent="0.25">
      <c r="AZ4166" s="45"/>
      <c r="BA4166" s="25"/>
    </row>
    <row r="4167" spans="52:57" x14ac:dyDescent="0.25">
      <c r="BA4167" s="25"/>
    </row>
    <row r="4168" spans="52:57" x14ac:dyDescent="0.25">
      <c r="AZ4168" s="34"/>
      <c r="BA4168" s="25"/>
    </row>
    <row r="4169" spans="52:57" x14ac:dyDescent="0.25">
      <c r="AZ4169" s="33"/>
      <c r="BA4169" s="25"/>
    </row>
    <row r="4171" spans="52:57" x14ac:dyDescent="0.25">
      <c r="AZ4171" s="34"/>
      <c r="BA4171" s="35"/>
      <c r="BB4171" s="35"/>
      <c r="BC4171" s="35"/>
      <c r="BD4171" s="35"/>
    </row>
    <row r="4172" spans="52:57" x14ac:dyDescent="0.25">
      <c r="AZ4172" s="33"/>
    </row>
    <row r="4173" spans="52:57" x14ac:dyDescent="0.25">
      <c r="AZ4173" s="33"/>
      <c r="BA4173" s="25"/>
      <c r="BE4173" s="35"/>
    </row>
    <row r="4174" spans="52:57" x14ac:dyDescent="0.25">
      <c r="AZ4174" s="33"/>
      <c r="BA4174" s="25"/>
    </row>
    <row r="4175" spans="52:57" x14ac:dyDescent="0.25">
      <c r="AZ4175" s="33"/>
      <c r="BA4175" s="25"/>
    </row>
    <row r="4176" spans="52:57" x14ac:dyDescent="0.25">
      <c r="AZ4176" s="45"/>
      <c r="BA4176" s="25"/>
    </row>
    <row r="4177" spans="52:57" x14ac:dyDescent="0.25">
      <c r="BA4177" s="25"/>
    </row>
    <row r="4178" spans="52:57" x14ac:dyDescent="0.25">
      <c r="AZ4178" s="34"/>
      <c r="BA4178" s="25"/>
    </row>
    <row r="4179" spans="52:57" x14ac:dyDescent="0.25">
      <c r="AZ4179" s="33"/>
      <c r="BA4179" s="25"/>
    </row>
    <row r="4181" spans="52:57" x14ac:dyDescent="0.25">
      <c r="AZ4181" s="34"/>
      <c r="BA4181" s="35"/>
      <c r="BB4181" s="35"/>
      <c r="BC4181" s="35"/>
      <c r="BD4181" s="35"/>
    </row>
    <row r="4182" spans="52:57" x14ac:dyDescent="0.25">
      <c r="AZ4182" s="33"/>
    </row>
    <row r="4183" spans="52:57" x14ac:dyDescent="0.25">
      <c r="AZ4183" s="33"/>
      <c r="BA4183" s="25"/>
      <c r="BE4183" s="35"/>
    </row>
    <row r="4184" spans="52:57" x14ac:dyDescent="0.25">
      <c r="AZ4184" s="33"/>
      <c r="BA4184" s="25"/>
    </row>
    <row r="4185" spans="52:57" x14ac:dyDescent="0.25">
      <c r="AZ4185" s="33"/>
      <c r="BA4185" s="25"/>
    </row>
    <row r="4186" spans="52:57" x14ac:dyDescent="0.25">
      <c r="AZ4186" s="45"/>
      <c r="BA4186" s="25"/>
    </row>
    <row r="4187" spans="52:57" x14ac:dyDescent="0.25">
      <c r="BA4187" s="25"/>
    </row>
    <row r="4188" spans="52:57" x14ac:dyDescent="0.25">
      <c r="AZ4188" s="34"/>
      <c r="BA4188" s="25"/>
    </row>
    <row r="4189" spans="52:57" x14ac:dyDescent="0.25">
      <c r="AZ4189" s="33"/>
      <c r="BA4189" s="25"/>
    </row>
    <row r="4191" spans="52:57" x14ac:dyDescent="0.25">
      <c r="AZ4191" s="34"/>
      <c r="BA4191" s="35"/>
      <c r="BB4191" s="35"/>
      <c r="BC4191" s="35"/>
      <c r="BD4191" s="35"/>
    </row>
    <row r="4192" spans="52:57" x14ac:dyDescent="0.25">
      <c r="AZ4192" s="33"/>
    </row>
    <row r="4193" spans="52:57" x14ac:dyDescent="0.25">
      <c r="AZ4193" s="33"/>
      <c r="BA4193" s="25"/>
      <c r="BE4193" s="35"/>
    </row>
    <row r="4194" spans="52:57" x14ac:dyDescent="0.25">
      <c r="AZ4194" s="33"/>
      <c r="BA4194" s="25"/>
    </row>
    <row r="4195" spans="52:57" x14ac:dyDescent="0.25">
      <c r="AZ4195" s="33"/>
      <c r="BA4195" s="25"/>
    </row>
    <row r="4196" spans="52:57" x14ac:dyDescent="0.25">
      <c r="AZ4196" s="45"/>
      <c r="BA4196" s="25"/>
    </row>
    <row r="4197" spans="52:57" x14ac:dyDescent="0.25">
      <c r="BA4197" s="25"/>
    </row>
    <row r="4198" spans="52:57" x14ac:dyDescent="0.25">
      <c r="AZ4198" s="34"/>
      <c r="BA4198" s="25"/>
    </row>
    <row r="4199" spans="52:57" x14ac:dyDescent="0.25">
      <c r="AZ4199" s="33"/>
      <c r="BA4199" s="25"/>
    </row>
    <row r="4201" spans="52:57" x14ac:dyDescent="0.25">
      <c r="AZ4201" s="34"/>
      <c r="BA4201" s="35"/>
      <c r="BB4201" s="35"/>
      <c r="BC4201" s="35"/>
      <c r="BD4201" s="35"/>
    </row>
    <row r="4202" spans="52:57" x14ac:dyDescent="0.25">
      <c r="AZ4202" s="33"/>
    </row>
    <row r="4203" spans="52:57" x14ac:dyDescent="0.25">
      <c r="AZ4203" s="33"/>
      <c r="BA4203" s="25"/>
      <c r="BE4203" s="35"/>
    </row>
    <row r="4204" spans="52:57" x14ac:dyDescent="0.25">
      <c r="AZ4204" s="33"/>
      <c r="BA4204" s="25"/>
    </row>
    <row r="4205" spans="52:57" x14ac:dyDescent="0.25">
      <c r="AZ4205" s="33"/>
      <c r="BA4205" s="25"/>
    </row>
    <row r="4206" spans="52:57" x14ac:dyDescent="0.25">
      <c r="AZ4206" s="45"/>
      <c r="BA4206" s="25"/>
    </row>
    <row r="4207" spans="52:57" x14ac:dyDescent="0.25">
      <c r="BA4207" s="25"/>
    </row>
    <row r="4208" spans="52:57" x14ac:dyDescent="0.25">
      <c r="AZ4208" s="34"/>
      <c r="BA4208" s="25"/>
    </row>
    <row r="4209" spans="52:57" x14ac:dyDescent="0.25">
      <c r="AZ4209" s="33"/>
      <c r="BA4209" s="25"/>
    </row>
    <row r="4211" spans="52:57" x14ac:dyDescent="0.25">
      <c r="AZ4211" s="34"/>
      <c r="BA4211" s="35"/>
      <c r="BB4211" s="35"/>
      <c r="BC4211" s="35"/>
      <c r="BD4211" s="35"/>
    </row>
    <row r="4212" spans="52:57" x14ac:dyDescent="0.25">
      <c r="AZ4212" s="33"/>
    </row>
    <row r="4213" spans="52:57" x14ac:dyDescent="0.25">
      <c r="AZ4213" s="33"/>
      <c r="BA4213" s="25"/>
      <c r="BE4213" s="35"/>
    </row>
    <row r="4214" spans="52:57" x14ac:dyDescent="0.25">
      <c r="AZ4214" s="33"/>
      <c r="BA4214" s="25"/>
    </row>
    <row r="4215" spans="52:57" x14ac:dyDescent="0.25">
      <c r="AZ4215" s="33"/>
      <c r="BA4215" s="25"/>
    </row>
    <row r="4216" spans="52:57" x14ac:dyDescent="0.25">
      <c r="AZ4216" s="45"/>
      <c r="BA4216" s="25"/>
    </row>
    <row r="4217" spans="52:57" x14ac:dyDescent="0.25">
      <c r="BA4217" s="25"/>
    </row>
    <row r="4218" spans="52:57" x14ac:dyDescent="0.25">
      <c r="AZ4218" s="34"/>
      <c r="BA4218" s="25"/>
    </row>
    <row r="4219" spans="52:57" x14ac:dyDescent="0.25">
      <c r="AZ4219" s="33"/>
      <c r="BA4219" s="25"/>
    </row>
    <row r="4221" spans="52:57" x14ac:dyDescent="0.25">
      <c r="AZ4221" s="34"/>
      <c r="BA4221" s="35"/>
      <c r="BB4221" s="35"/>
      <c r="BC4221" s="35"/>
      <c r="BD4221" s="35"/>
    </row>
    <row r="4222" spans="52:57" x14ac:dyDescent="0.25">
      <c r="AZ4222" s="33"/>
    </row>
    <row r="4223" spans="52:57" x14ac:dyDescent="0.25">
      <c r="AZ4223" s="33"/>
      <c r="BA4223" s="25"/>
      <c r="BE4223" s="35"/>
    </row>
    <row r="4224" spans="52:57" x14ac:dyDescent="0.25">
      <c r="AZ4224" s="33"/>
      <c r="BA4224" s="25"/>
    </row>
    <row r="4225" spans="52:57" x14ac:dyDescent="0.25">
      <c r="AZ4225" s="33"/>
      <c r="BA4225" s="25"/>
    </row>
    <row r="4226" spans="52:57" x14ac:dyDescent="0.25">
      <c r="AZ4226" s="45"/>
      <c r="BA4226" s="25"/>
    </row>
    <row r="4227" spans="52:57" x14ac:dyDescent="0.25">
      <c r="BA4227" s="25"/>
    </row>
    <row r="4228" spans="52:57" x14ac:dyDescent="0.25">
      <c r="AZ4228" s="34"/>
      <c r="BA4228" s="25"/>
    </row>
    <row r="4229" spans="52:57" x14ac:dyDescent="0.25">
      <c r="AZ4229" s="33"/>
      <c r="BA4229" s="25"/>
    </row>
    <row r="4231" spans="52:57" x14ac:dyDescent="0.25">
      <c r="AZ4231" s="34"/>
      <c r="BA4231" s="35"/>
      <c r="BB4231" s="35"/>
      <c r="BC4231" s="35"/>
      <c r="BD4231" s="35"/>
    </row>
    <row r="4232" spans="52:57" x14ac:dyDescent="0.25">
      <c r="AZ4232" s="33"/>
    </row>
    <row r="4233" spans="52:57" x14ac:dyDescent="0.25">
      <c r="AZ4233" s="33"/>
      <c r="BA4233" s="25"/>
      <c r="BE4233" s="35"/>
    </row>
    <row r="4234" spans="52:57" x14ac:dyDescent="0.25">
      <c r="AZ4234" s="33"/>
      <c r="BA4234" s="25"/>
    </row>
    <row r="4235" spans="52:57" x14ac:dyDescent="0.25">
      <c r="AZ4235" s="33"/>
      <c r="BA4235" s="25"/>
    </row>
    <row r="4236" spans="52:57" x14ac:dyDescent="0.25">
      <c r="AZ4236" s="45"/>
      <c r="BA4236" s="25"/>
    </row>
    <row r="4237" spans="52:57" x14ac:dyDescent="0.25">
      <c r="BA4237" s="25"/>
    </row>
    <row r="4238" spans="52:57" x14ac:dyDescent="0.25">
      <c r="AZ4238" s="34"/>
      <c r="BA4238" s="25"/>
    </row>
    <row r="4239" spans="52:57" x14ac:dyDescent="0.25">
      <c r="AZ4239" s="33"/>
      <c r="BA4239" s="25"/>
    </row>
    <row r="4241" spans="52:57" x14ac:dyDescent="0.25">
      <c r="AZ4241" s="34"/>
      <c r="BA4241" s="35"/>
      <c r="BB4241" s="35"/>
      <c r="BC4241" s="35"/>
      <c r="BD4241" s="35"/>
    </row>
    <row r="4242" spans="52:57" x14ac:dyDescent="0.25">
      <c r="AZ4242" s="33"/>
    </row>
    <row r="4243" spans="52:57" x14ac:dyDescent="0.25">
      <c r="AZ4243" s="33"/>
      <c r="BA4243" s="25"/>
      <c r="BE4243" s="35"/>
    </row>
    <row r="4244" spans="52:57" x14ac:dyDescent="0.25">
      <c r="AZ4244" s="33"/>
      <c r="BA4244" s="25"/>
    </row>
    <row r="4245" spans="52:57" x14ac:dyDescent="0.25">
      <c r="AZ4245" s="33"/>
      <c r="BA4245" s="25"/>
    </row>
    <row r="4246" spans="52:57" x14ac:dyDescent="0.25">
      <c r="AZ4246" s="45"/>
      <c r="BA4246" s="25"/>
    </row>
    <row r="4247" spans="52:57" x14ac:dyDescent="0.25">
      <c r="BA4247" s="25"/>
    </row>
    <row r="4248" spans="52:57" x14ac:dyDescent="0.25">
      <c r="AZ4248" s="34"/>
      <c r="BA4248" s="25"/>
    </row>
    <row r="4249" spans="52:57" x14ac:dyDescent="0.25">
      <c r="AZ4249" s="33"/>
      <c r="BA4249" s="25"/>
    </row>
    <row r="4251" spans="52:57" x14ac:dyDescent="0.25">
      <c r="AZ4251" s="34"/>
      <c r="BA4251" s="35"/>
      <c r="BB4251" s="35"/>
      <c r="BC4251" s="35"/>
      <c r="BD4251" s="35"/>
    </row>
    <row r="4252" spans="52:57" x14ac:dyDescent="0.25">
      <c r="AZ4252" s="33"/>
    </row>
    <row r="4253" spans="52:57" x14ac:dyDescent="0.25">
      <c r="AZ4253" s="33"/>
      <c r="BA4253" s="25"/>
      <c r="BE4253" s="35"/>
    </row>
    <row r="4254" spans="52:57" x14ac:dyDescent="0.25">
      <c r="AZ4254" s="33"/>
      <c r="BA4254" s="25"/>
    </row>
    <row r="4255" spans="52:57" x14ac:dyDescent="0.25">
      <c r="AZ4255" s="33"/>
      <c r="BA4255" s="25"/>
    </row>
    <row r="4256" spans="52:57" x14ac:dyDescent="0.25">
      <c r="AZ4256" s="45"/>
      <c r="BA4256" s="25"/>
    </row>
    <row r="4257" spans="52:57" x14ac:dyDescent="0.25">
      <c r="BA4257" s="25"/>
    </row>
    <row r="4258" spans="52:57" x14ac:dyDescent="0.25">
      <c r="AZ4258" s="34"/>
      <c r="BA4258" s="25"/>
    </row>
    <row r="4259" spans="52:57" x14ac:dyDescent="0.25">
      <c r="AZ4259" s="33"/>
      <c r="BA4259" s="25"/>
    </row>
    <row r="4261" spans="52:57" x14ac:dyDescent="0.25">
      <c r="AZ4261" s="34"/>
      <c r="BA4261" s="35"/>
      <c r="BB4261" s="35"/>
      <c r="BC4261" s="35"/>
      <c r="BD4261" s="35"/>
    </row>
    <row r="4262" spans="52:57" x14ac:dyDescent="0.25">
      <c r="AZ4262" s="33"/>
    </row>
    <row r="4263" spans="52:57" x14ac:dyDescent="0.25">
      <c r="AZ4263" s="33"/>
      <c r="BA4263" s="25"/>
      <c r="BE4263" s="35"/>
    </row>
    <row r="4264" spans="52:57" x14ac:dyDescent="0.25">
      <c r="AZ4264" s="33"/>
      <c r="BA4264" s="25"/>
    </row>
    <row r="4265" spans="52:57" x14ac:dyDescent="0.25">
      <c r="AZ4265" s="33"/>
      <c r="BA4265" s="25"/>
    </row>
    <row r="4266" spans="52:57" x14ac:dyDescent="0.25">
      <c r="AZ4266" s="45"/>
      <c r="BA4266" s="25"/>
    </row>
    <row r="4267" spans="52:57" x14ac:dyDescent="0.25">
      <c r="BA4267" s="25"/>
    </row>
    <row r="4268" spans="52:57" x14ac:dyDescent="0.25">
      <c r="AZ4268" s="34"/>
      <c r="BA4268" s="25"/>
    </row>
    <row r="4269" spans="52:57" x14ac:dyDescent="0.25">
      <c r="AZ4269" s="33"/>
      <c r="BA4269" s="25"/>
    </row>
    <row r="4271" spans="52:57" x14ac:dyDescent="0.25">
      <c r="AZ4271" s="34"/>
      <c r="BA4271" s="35"/>
      <c r="BB4271" s="35"/>
      <c r="BC4271" s="35"/>
      <c r="BD4271" s="35"/>
    </row>
    <row r="4272" spans="52:57" x14ac:dyDescent="0.25">
      <c r="AZ4272" s="33"/>
    </row>
    <row r="4273" spans="52:57" x14ac:dyDescent="0.25">
      <c r="AZ4273" s="33"/>
      <c r="BA4273" s="25"/>
      <c r="BE4273" s="35"/>
    </row>
    <row r="4274" spans="52:57" x14ac:dyDescent="0.25">
      <c r="AZ4274" s="33"/>
      <c r="BA4274" s="25"/>
    </row>
    <row r="4275" spans="52:57" x14ac:dyDescent="0.25">
      <c r="AZ4275" s="33"/>
      <c r="BA4275" s="25"/>
    </row>
    <row r="4276" spans="52:57" x14ac:dyDescent="0.25">
      <c r="AZ4276" s="45"/>
      <c r="BA4276" s="25"/>
    </row>
    <row r="4277" spans="52:57" x14ac:dyDescent="0.25">
      <c r="BA4277" s="25"/>
    </row>
    <row r="4278" spans="52:57" x14ac:dyDescent="0.25">
      <c r="AZ4278" s="34"/>
      <c r="BA4278" s="25"/>
    </row>
    <row r="4279" spans="52:57" x14ac:dyDescent="0.25">
      <c r="AZ4279" s="33"/>
      <c r="BA4279" s="25"/>
    </row>
    <row r="4281" spans="52:57" x14ac:dyDescent="0.25">
      <c r="AZ4281" s="34"/>
      <c r="BA4281" s="35"/>
      <c r="BB4281" s="35"/>
      <c r="BC4281" s="35"/>
      <c r="BD4281" s="35"/>
    </row>
    <row r="4282" spans="52:57" x14ac:dyDescent="0.25">
      <c r="AZ4282" s="33"/>
    </row>
    <row r="4283" spans="52:57" x14ac:dyDescent="0.25">
      <c r="AZ4283" s="33"/>
      <c r="BA4283" s="25"/>
      <c r="BE4283" s="35"/>
    </row>
    <row r="4284" spans="52:57" x14ac:dyDescent="0.25">
      <c r="AZ4284" s="33"/>
      <c r="BA4284" s="25"/>
    </row>
    <row r="4285" spans="52:57" x14ac:dyDescent="0.25">
      <c r="AZ4285" s="33"/>
      <c r="BA4285" s="25"/>
    </row>
    <row r="4286" spans="52:57" x14ac:dyDescent="0.25">
      <c r="AZ4286" s="45"/>
      <c r="BA4286" s="25"/>
    </row>
    <row r="4287" spans="52:57" x14ac:dyDescent="0.25">
      <c r="BA4287" s="25"/>
    </row>
    <row r="4288" spans="52:57" x14ac:dyDescent="0.25">
      <c r="AZ4288" s="34"/>
      <c r="BA4288" s="25"/>
    </row>
    <row r="4289" spans="52:57" x14ac:dyDescent="0.25">
      <c r="AZ4289" s="33"/>
      <c r="BA4289" s="25"/>
    </row>
    <row r="4291" spans="52:57" x14ac:dyDescent="0.25">
      <c r="AZ4291" s="34"/>
      <c r="BA4291" s="35"/>
      <c r="BB4291" s="35"/>
      <c r="BC4291" s="35"/>
      <c r="BD4291" s="35"/>
    </row>
    <row r="4292" spans="52:57" x14ac:dyDescent="0.25">
      <c r="AZ4292" s="33"/>
    </row>
    <row r="4293" spans="52:57" x14ac:dyDescent="0.25">
      <c r="AZ4293" s="33"/>
      <c r="BA4293" s="25"/>
      <c r="BE4293" s="35"/>
    </row>
    <row r="4294" spans="52:57" x14ac:dyDescent="0.25">
      <c r="AZ4294" s="33"/>
      <c r="BA4294" s="25"/>
    </row>
    <row r="4295" spans="52:57" x14ac:dyDescent="0.25">
      <c r="AZ4295" s="33"/>
      <c r="BA4295" s="25"/>
    </row>
    <row r="4296" spans="52:57" x14ac:dyDescent="0.25">
      <c r="AZ4296" s="45"/>
      <c r="BA4296" s="25"/>
    </row>
    <row r="4297" spans="52:57" x14ac:dyDescent="0.25">
      <c r="BA4297" s="25"/>
    </row>
    <row r="4298" spans="52:57" x14ac:dyDescent="0.25">
      <c r="AZ4298" s="34"/>
      <c r="BA4298" s="25"/>
    </row>
    <row r="4299" spans="52:57" x14ac:dyDescent="0.25">
      <c r="AZ4299" s="33"/>
      <c r="BA4299" s="25"/>
    </row>
    <row r="4301" spans="52:57" x14ac:dyDescent="0.25">
      <c r="AZ4301" s="34"/>
      <c r="BA4301" s="35"/>
      <c r="BB4301" s="35"/>
      <c r="BC4301" s="35"/>
      <c r="BD4301" s="35"/>
    </row>
    <row r="4302" spans="52:57" x14ac:dyDescent="0.25">
      <c r="AZ4302" s="33"/>
    </row>
    <row r="4303" spans="52:57" x14ac:dyDescent="0.25">
      <c r="AZ4303" s="33"/>
      <c r="BA4303" s="25"/>
      <c r="BE4303" s="35"/>
    </row>
    <row r="4304" spans="52:57" x14ac:dyDescent="0.25">
      <c r="AZ4304" s="33"/>
      <c r="BA4304" s="25"/>
    </row>
    <row r="4305" spans="52:57" x14ac:dyDescent="0.25">
      <c r="AZ4305" s="33"/>
      <c r="BA4305" s="25"/>
    </row>
    <row r="4306" spans="52:57" x14ac:dyDescent="0.25">
      <c r="AZ4306" s="45"/>
      <c r="BA4306" s="25"/>
    </row>
    <row r="4307" spans="52:57" x14ac:dyDescent="0.25">
      <c r="BA4307" s="25"/>
    </row>
    <row r="4308" spans="52:57" x14ac:dyDescent="0.25">
      <c r="AZ4308" s="34"/>
      <c r="BA4308" s="25"/>
    </row>
    <row r="4309" spans="52:57" x14ac:dyDescent="0.25">
      <c r="AZ4309" s="33"/>
      <c r="BA4309" s="25"/>
    </row>
    <row r="4311" spans="52:57" x14ac:dyDescent="0.25">
      <c r="AZ4311" s="34"/>
      <c r="BA4311" s="35"/>
      <c r="BB4311" s="35"/>
      <c r="BC4311" s="35"/>
      <c r="BD4311" s="35"/>
    </row>
    <row r="4312" spans="52:57" x14ac:dyDescent="0.25">
      <c r="AZ4312" s="33"/>
    </row>
    <row r="4313" spans="52:57" x14ac:dyDescent="0.25">
      <c r="AZ4313" s="33"/>
      <c r="BA4313" s="25"/>
      <c r="BE4313" s="35"/>
    </row>
    <row r="4314" spans="52:57" x14ac:dyDescent="0.25">
      <c r="AZ4314" s="33"/>
      <c r="BA4314" s="25"/>
    </row>
    <row r="4315" spans="52:57" x14ac:dyDescent="0.25">
      <c r="AZ4315" s="33"/>
      <c r="BA4315" s="25"/>
    </row>
    <row r="4316" spans="52:57" x14ac:dyDescent="0.25">
      <c r="AZ4316" s="45"/>
      <c r="BA4316" s="25"/>
    </row>
    <row r="4317" spans="52:57" x14ac:dyDescent="0.25">
      <c r="BA4317" s="25"/>
    </row>
    <row r="4318" spans="52:57" x14ac:dyDescent="0.25">
      <c r="AZ4318" s="34"/>
      <c r="BA4318" s="25"/>
    </row>
    <row r="4319" spans="52:57" x14ac:dyDescent="0.25">
      <c r="AZ4319" s="33"/>
      <c r="BA4319" s="25"/>
    </row>
    <row r="4321" spans="52:57" x14ac:dyDescent="0.25">
      <c r="AZ4321" s="34"/>
      <c r="BA4321" s="35"/>
      <c r="BB4321" s="35"/>
      <c r="BC4321" s="35"/>
      <c r="BD4321" s="35"/>
    </row>
    <row r="4322" spans="52:57" x14ac:dyDescent="0.25">
      <c r="AZ4322" s="33"/>
    </row>
    <row r="4323" spans="52:57" x14ac:dyDescent="0.25">
      <c r="AZ4323" s="33"/>
      <c r="BA4323" s="25"/>
      <c r="BE4323" s="35"/>
    </row>
    <row r="4324" spans="52:57" x14ac:dyDescent="0.25">
      <c r="AZ4324" s="33"/>
      <c r="BA4324" s="25"/>
    </row>
    <row r="4325" spans="52:57" x14ac:dyDescent="0.25">
      <c r="AZ4325" s="33"/>
      <c r="BA4325" s="25"/>
    </row>
    <row r="4326" spans="52:57" x14ac:dyDescent="0.25">
      <c r="AZ4326" s="45"/>
      <c r="BA4326" s="25"/>
    </row>
    <row r="4327" spans="52:57" x14ac:dyDescent="0.25">
      <c r="BA4327" s="25"/>
    </row>
    <row r="4328" spans="52:57" x14ac:dyDescent="0.25">
      <c r="AZ4328" s="34"/>
      <c r="BA4328" s="25"/>
    </row>
    <row r="4329" spans="52:57" x14ac:dyDescent="0.25">
      <c r="AZ4329" s="33"/>
      <c r="BA4329" s="25"/>
    </row>
    <row r="4331" spans="52:57" x14ac:dyDescent="0.25">
      <c r="AZ4331" s="34"/>
      <c r="BA4331" s="35"/>
      <c r="BB4331" s="35"/>
      <c r="BC4331" s="35"/>
      <c r="BD4331" s="35"/>
    </row>
    <row r="4332" spans="52:57" x14ac:dyDescent="0.25">
      <c r="AZ4332" s="33"/>
    </row>
    <row r="4333" spans="52:57" x14ac:dyDescent="0.25">
      <c r="AZ4333" s="33"/>
      <c r="BA4333" s="25"/>
      <c r="BE4333" s="35"/>
    </row>
    <row r="4334" spans="52:57" x14ac:dyDescent="0.25">
      <c r="AZ4334" s="33"/>
      <c r="BA4334" s="25"/>
    </row>
    <row r="4335" spans="52:57" x14ac:dyDescent="0.25">
      <c r="AZ4335" s="33"/>
      <c r="BA4335" s="25"/>
    </row>
    <row r="4336" spans="52:57" x14ac:dyDescent="0.25">
      <c r="AZ4336" s="45"/>
      <c r="BA4336" s="25"/>
    </row>
    <row r="4337" spans="52:57" x14ac:dyDescent="0.25">
      <c r="BA4337" s="25"/>
    </row>
    <row r="4338" spans="52:57" x14ac:dyDescent="0.25">
      <c r="AZ4338" s="34"/>
      <c r="BA4338" s="25"/>
    </row>
    <row r="4339" spans="52:57" x14ac:dyDescent="0.25">
      <c r="AZ4339" s="33"/>
      <c r="BA4339" s="25"/>
    </row>
    <row r="4341" spans="52:57" x14ac:dyDescent="0.25">
      <c r="AZ4341" s="34"/>
      <c r="BA4341" s="35"/>
      <c r="BB4341" s="35"/>
      <c r="BC4341" s="35"/>
      <c r="BD4341" s="35"/>
    </row>
    <row r="4342" spans="52:57" x14ac:dyDescent="0.25">
      <c r="AZ4342" s="33"/>
    </row>
    <row r="4343" spans="52:57" x14ac:dyDescent="0.25">
      <c r="AZ4343" s="33"/>
      <c r="BA4343" s="25"/>
      <c r="BE4343" s="35"/>
    </row>
    <row r="4344" spans="52:57" x14ac:dyDescent="0.25">
      <c r="AZ4344" s="33"/>
      <c r="BA4344" s="25"/>
    </row>
    <row r="4345" spans="52:57" x14ac:dyDescent="0.25">
      <c r="AZ4345" s="33"/>
      <c r="BA4345" s="25"/>
    </row>
    <row r="4346" spans="52:57" x14ac:dyDescent="0.25">
      <c r="AZ4346" s="45"/>
      <c r="BA4346" s="25"/>
    </row>
    <row r="4347" spans="52:57" x14ac:dyDescent="0.25">
      <c r="BA4347" s="25"/>
    </row>
    <row r="4348" spans="52:57" x14ac:dyDescent="0.25">
      <c r="AZ4348" s="34"/>
      <c r="BA4348" s="25"/>
    </row>
    <row r="4349" spans="52:57" x14ac:dyDescent="0.25">
      <c r="AZ4349" s="33"/>
      <c r="BA4349" s="25"/>
    </row>
    <row r="4351" spans="52:57" x14ac:dyDescent="0.25">
      <c r="AZ4351" s="34"/>
      <c r="BA4351" s="35"/>
      <c r="BB4351" s="35"/>
      <c r="BC4351" s="35"/>
      <c r="BD4351" s="35"/>
    </row>
    <row r="4352" spans="52:57" x14ac:dyDescent="0.25">
      <c r="AZ4352" s="33"/>
    </row>
    <row r="4353" spans="52:57" x14ac:dyDescent="0.25">
      <c r="AZ4353" s="33"/>
      <c r="BA4353" s="25"/>
      <c r="BE4353" s="35"/>
    </row>
    <row r="4354" spans="52:57" x14ac:dyDescent="0.25">
      <c r="AZ4354" s="33"/>
      <c r="BA4354" s="25"/>
    </row>
    <row r="4355" spans="52:57" x14ac:dyDescent="0.25">
      <c r="AZ4355" s="33"/>
      <c r="BA4355" s="25"/>
    </row>
    <row r="4356" spans="52:57" x14ac:dyDescent="0.25">
      <c r="AZ4356" s="45"/>
      <c r="BA4356" s="25"/>
    </row>
    <row r="4357" spans="52:57" x14ac:dyDescent="0.25">
      <c r="BA4357" s="25"/>
    </row>
    <row r="4358" spans="52:57" x14ac:dyDescent="0.25">
      <c r="AZ4358" s="34"/>
      <c r="BA4358" s="25"/>
    </row>
    <row r="4359" spans="52:57" x14ac:dyDescent="0.25">
      <c r="AZ4359" s="33"/>
      <c r="BA4359" s="25"/>
    </row>
    <row r="4361" spans="52:57" x14ac:dyDescent="0.25">
      <c r="AZ4361" s="34"/>
      <c r="BA4361" s="35"/>
      <c r="BB4361" s="35"/>
      <c r="BC4361" s="35"/>
      <c r="BD4361" s="35"/>
    </row>
    <row r="4362" spans="52:57" x14ac:dyDescent="0.25">
      <c r="AZ4362" s="33"/>
    </row>
    <row r="4363" spans="52:57" x14ac:dyDescent="0.25">
      <c r="AZ4363" s="33"/>
      <c r="BA4363" s="25"/>
      <c r="BE4363" s="35"/>
    </row>
    <row r="4364" spans="52:57" x14ac:dyDescent="0.25">
      <c r="AZ4364" s="33"/>
      <c r="BA4364" s="25"/>
    </row>
    <row r="4365" spans="52:57" x14ac:dyDescent="0.25">
      <c r="AZ4365" s="33"/>
      <c r="BA4365" s="25"/>
    </row>
    <row r="4366" spans="52:57" x14ac:dyDescent="0.25">
      <c r="AZ4366" s="45"/>
      <c r="BA4366" s="25"/>
    </row>
    <row r="4367" spans="52:57" x14ac:dyDescent="0.25">
      <c r="BA4367" s="25"/>
    </row>
    <row r="4368" spans="52:57" x14ac:dyDescent="0.25">
      <c r="AZ4368" s="34"/>
      <c r="BA4368" s="25"/>
    </row>
    <row r="4369" spans="52:57" x14ac:dyDescent="0.25">
      <c r="AZ4369" s="33"/>
      <c r="BA4369" s="25"/>
    </row>
    <row r="4371" spans="52:57" x14ac:dyDescent="0.25">
      <c r="AZ4371" s="34"/>
      <c r="BA4371" s="35"/>
      <c r="BB4371" s="35"/>
      <c r="BC4371" s="35"/>
      <c r="BD4371" s="35"/>
    </row>
    <row r="4372" spans="52:57" x14ac:dyDescent="0.25">
      <c r="AZ4372" s="33"/>
    </row>
    <row r="4373" spans="52:57" x14ac:dyDescent="0.25">
      <c r="AZ4373" s="33"/>
      <c r="BA4373" s="25"/>
      <c r="BE4373" s="35"/>
    </row>
    <row r="4374" spans="52:57" x14ac:dyDescent="0.25">
      <c r="AZ4374" s="33"/>
      <c r="BA4374" s="25"/>
    </row>
    <row r="4375" spans="52:57" x14ac:dyDescent="0.25">
      <c r="AZ4375" s="33"/>
      <c r="BA4375" s="25"/>
    </row>
    <row r="4376" spans="52:57" x14ac:dyDescent="0.25">
      <c r="AZ4376" s="45"/>
      <c r="BA4376" s="25"/>
    </row>
    <row r="4377" spans="52:57" x14ac:dyDescent="0.25">
      <c r="BA4377" s="25"/>
    </row>
    <row r="4378" spans="52:57" x14ac:dyDescent="0.25">
      <c r="AZ4378" s="34"/>
      <c r="BA4378" s="25"/>
    </row>
    <row r="4379" spans="52:57" x14ac:dyDescent="0.25">
      <c r="AZ4379" s="33"/>
      <c r="BA4379" s="25"/>
    </row>
    <row r="4381" spans="52:57" x14ac:dyDescent="0.25">
      <c r="AZ4381" s="34"/>
      <c r="BA4381" s="35"/>
      <c r="BB4381" s="35"/>
      <c r="BC4381" s="35"/>
      <c r="BD4381" s="35"/>
    </row>
    <row r="4382" spans="52:57" x14ac:dyDescent="0.25">
      <c r="AZ4382" s="33"/>
    </row>
    <row r="4383" spans="52:57" x14ac:dyDescent="0.25">
      <c r="AZ4383" s="33"/>
      <c r="BA4383" s="25"/>
      <c r="BE4383" s="35"/>
    </row>
    <row r="4384" spans="52:57" x14ac:dyDescent="0.25">
      <c r="AZ4384" s="33"/>
      <c r="BA4384" s="25"/>
    </row>
    <row r="4385" spans="52:57" x14ac:dyDescent="0.25">
      <c r="AZ4385" s="33"/>
      <c r="BA4385" s="25"/>
    </row>
    <row r="4386" spans="52:57" x14ac:dyDescent="0.25">
      <c r="AZ4386" s="45"/>
      <c r="BA4386" s="25"/>
    </row>
    <row r="4387" spans="52:57" x14ac:dyDescent="0.25">
      <c r="BA4387" s="25"/>
    </row>
    <row r="4388" spans="52:57" x14ac:dyDescent="0.25">
      <c r="AZ4388" s="34"/>
      <c r="BA4388" s="25"/>
    </row>
    <row r="4389" spans="52:57" x14ac:dyDescent="0.25">
      <c r="AZ4389" s="33"/>
      <c r="BA4389" s="25"/>
    </row>
    <row r="4391" spans="52:57" x14ac:dyDescent="0.25">
      <c r="AZ4391" s="34"/>
      <c r="BA4391" s="35"/>
      <c r="BB4391" s="35"/>
      <c r="BC4391" s="35"/>
      <c r="BD4391" s="35"/>
    </row>
    <row r="4392" spans="52:57" x14ac:dyDescent="0.25">
      <c r="AZ4392" s="33"/>
    </row>
    <row r="4393" spans="52:57" x14ac:dyDescent="0.25">
      <c r="AZ4393" s="33"/>
      <c r="BA4393" s="25"/>
      <c r="BE4393" s="35"/>
    </row>
    <row r="4394" spans="52:57" x14ac:dyDescent="0.25">
      <c r="AZ4394" s="33"/>
      <c r="BA4394" s="25"/>
    </row>
    <row r="4395" spans="52:57" x14ac:dyDescent="0.25">
      <c r="AZ4395" s="33"/>
      <c r="BA4395" s="25"/>
    </row>
    <row r="4396" spans="52:57" x14ac:dyDescent="0.25">
      <c r="AZ4396" s="45"/>
      <c r="BA4396" s="25"/>
    </row>
    <row r="4397" spans="52:57" x14ac:dyDescent="0.25">
      <c r="BA4397" s="25"/>
    </row>
    <row r="4398" spans="52:57" x14ac:dyDescent="0.25">
      <c r="AZ4398" s="34"/>
      <c r="BA4398" s="25"/>
    </row>
    <row r="4399" spans="52:57" x14ac:dyDescent="0.25">
      <c r="AZ4399" s="33"/>
      <c r="BA4399" s="25"/>
    </row>
    <row r="4401" spans="52:57" x14ac:dyDescent="0.25">
      <c r="AZ4401" s="34"/>
      <c r="BA4401" s="35"/>
      <c r="BB4401" s="35"/>
      <c r="BC4401" s="35"/>
      <c r="BD4401" s="35"/>
    </row>
    <row r="4402" spans="52:57" x14ac:dyDescent="0.25">
      <c r="AZ4402" s="33"/>
    </row>
    <row r="4403" spans="52:57" x14ac:dyDescent="0.25">
      <c r="AZ4403" s="33"/>
      <c r="BA4403" s="25"/>
      <c r="BE4403" s="35"/>
    </row>
    <row r="4404" spans="52:57" x14ac:dyDescent="0.25">
      <c r="AZ4404" s="33"/>
      <c r="BA4404" s="25"/>
    </row>
    <row r="4405" spans="52:57" x14ac:dyDescent="0.25">
      <c r="AZ4405" s="33"/>
      <c r="BA4405" s="25"/>
    </row>
    <row r="4406" spans="52:57" x14ac:dyDescent="0.25">
      <c r="AZ4406" s="45"/>
      <c r="BA4406" s="25"/>
    </row>
    <row r="4407" spans="52:57" x14ac:dyDescent="0.25">
      <c r="BA4407" s="25"/>
    </row>
    <row r="4408" spans="52:57" x14ac:dyDescent="0.25">
      <c r="AZ4408" s="34"/>
      <c r="BA4408" s="25"/>
    </row>
    <row r="4409" spans="52:57" x14ac:dyDescent="0.25">
      <c r="AZ4409" s="33"/>
      <c r="BA4409" s="25"/>
    </row>
    <row r="4411" spans="52:57" x14ac:dyDescent="0.25">
      <c r="AZ4411" s="34"/>
      <c r="BA4411" s="35"/>
      <c r="BB4411" s="35"/>
      <c r="BC4411" s="35"/>
      <c r="BD4411" s="35"/>
    </row>
    <row r="4412" spans="52:57" x14ac:dyDescent="0.25">
      <c r="AZ4412" s="33"/>
    </row>
    <row r="4413" spans="52:57" x14ac:dyDescent="0.25">
      <c r="AZ4413" s="33"/>
      <c r="BA4413" s="25"/>
      <c r="BE4413" s="35"/>
    </row>
    <row r="4414" spans="52:57" x14ac:dyDescent="0.25">
      <c r="AZ4414" s="33"/>
      <c r="BA4414" s="25"/>
    </row>
    <row r="4415" spans="52:57" x14ac:dyDescent="0.25">
      <c r="AZ4415" s="33"/>
      <c r="BA4415" s="25"/>
    </row>
    <row r="4416" spans="52:57" x14ac:dyDescent="0.25">
      <c r="AZ4416" s="45"/>
      <c r="BA4416" s="25"/>
    </row>
    <row r="4417" spans="52:57" x14ac:dyDescent="0.25">
      <c r="BA4417" s="25"/>
    </row>
    <row r="4418" spans="52:57" x14ac:dyDescent="0.25">
      <c r="AZ4418" s="34"/>
      <c r="BA4418" s="25"/>
    </row>
    <row r="4419" spans="52:57" x14ac:dyDescent="0.25">
      <c r="AZ4419" s="33"/>
      <c r="BA4419" s="25"/>
    </row>
    <row r="4421" spans="52:57" x14ac:dyDescent="0.25">
      <c r="AZ4421" s="34"/>
      <c r="BA4421" s="35"/>
      <c r="BB4421" s="35"/>
      <c r="BC4421" s="35"/>
      <c r="BD4421" s="35"/>
    </row>
    <row r="4422" spans="52:57" x14ac:dyDescent="0.25">
      <c r="AZ4422" s="33"/>
    </row>
    <row r="4423" spans="52:57" x14ac:dyDescent="0.25">
      <c r="AZ4423" s="33"/>
      <c r="BA4423" s="25"/>
      <c r="BE4423" s="35"/>
    </row>
    <row r="4424" spans="52:57" x14ac:dyDescent="0.25">
      <c r="AZ4424" s="33"/>
      <c r="BA4424" s="25"/>
    </row>
    <row r="4425" spans="52:57" x14ac:dyDescent="0.25">
      <c r="AZ4425" s="33"/>
      <c r="BA4425" s="25"/>
    </row>
    <row r="4426" spans="52:57" x14ac:dyDescent="0.25">
      <c r="AZ4426" s="45"/>
      <c r="BA4426" s="25"/>
    </row>
    <row r="4427" spans="52:57" x14ac:dyDescent="0.25">
      <c r="BA4427" s="25"/>
    </row>
    <row r="4428" spans="52:57" x14ac:dyDescent="0.25">
      <c r="AZ4428" s="34"/>
      <c r="BA4428" s="25"/>
    </row>
    <row r="4429" spans="52:57" x14ac:dyDescent="0.25">
      <c r="AZ4429" s="33"/>
      <c r="BA4429" s="25"/>
    </row>
    <row r="4431" spans="52:57" x14ac:dyDescent="0.25">
      <c r="AZ4431" s="34"/>
      <c r="BA4431" s="35"/>
      <c r="BB4431" s="35"/>
      <c r="BC4431" s="35"/>
      <c r="BD4431" s="35"/>
    </row>
    <row r="4432" spans="52:57" x14ac:dyDescent="0.25">
      <c r="AZ4432" s="33"/>
    </row>
    <row r="4433" spans="52:57" x14ac:dyDescent="0.25">
      <c r="AZ4433" s="33"/>
      <c r="BA4433" s="25"/>
      <c r="BE4433" s="35"/>
    </row>
    <row r="4434" spans="52:57" x14ac:dyDescent="0.25">
      <c r="AZ4434" s="33"/>
      <c r="BA4434" s="25"/>
    </row>
    <row r="4435" spans="52:57" x14ac:dyDescent="0.25">
      <c r="AZ4435" s="33"/>
      <c r="BA4435" s="25"/>
    </row>
    <row r="4436" spans="52:57" x14ac:dyDescent="0.25">
      <c r="AZ4436" s="45"/>
      <c r="BA4436" s="25"/>
    </row>
    <row r="4437" spans="52:57" x14ac:dyDescent="0.25">
      <c r="BA4437" s="25"/>
    </row>
    <row r="4438" spans="52:57" x14ac:dyDescent="0.25">
      <c r="AZ4438" s="34"/>
      <c r="BA4438" s="25"/>
    </row>
    <row r="4439" spans="52:57" x14ac:dyDescent="0.25">
      <c r="AZ4439" s="33"/>
      <c r="BA4439" s="25"/>
    </row>
    <row r="4441" spans="52:57" x14ac:dyDescent="0.25">
      <c r="AZ4441" s="34"/>
      <c r="BA4441" s="35"/>
      <c r="BB4441" s="35"/>
      <c r="BC4441" s="35"/>
      <c r="BD4441" s="35"/>
    </row>
    <row r="4442" spans="52:57" x14ac:dyDescent="0.25">
      <c r="AZ4442" s="33"/>
    </row>
    <row r="4443" spans="52:57" x14ac:dyDescent="0.25">
      <c r="AZ4443" s="33"/>
      <c r="BA4443" s="25"/>
      <c r="BE4443" s="35"/>
    </row>
    <row r="4444" spans="52:57" x14ac:dyDescent="0.25">
      <c r="AZ4444" s="33"/>
      <c r="BA4444" s="25"/>
    </row>
    <row r="4445" spans="52:57" x14ac:dyDescent="0.25">
      <c r="AZ4445" s="33"/>
      <c r="BA4445" s="25"/>
    </row>
    <row r="4446" spans="52:57" x14ac:dyDescent="0.25">
      <c r="AZ4446" s="45"/>
      <c r="BA4446" s="25"/>
    </row>
    <row r="4447" spans="52:57" x14ac:dyDescent="0.25">
      <c r="BA4447" s="25"/>
    </row>
    <row r="4448" spans="52:57" x14ac:dyDescent="0.25">
      <c r="AZ4448" s="34"/>
      <c r="BA4448" s="25"/>
    </row>
    <row r="4449" spans="52:57" x14ac:dyDescent="0.25">
      <c r="AZ4449" s="33"/>
      <c r="BA4449" s="25"/>
    </row>
    <row r="4451" spans="52:57" x14ac:dyDescent="0.25">
      <c r="AZ4451" s="34"/>
      <c r="BA4451" s="35"/>
      <c r="BB4451" s="35"/>
      <c r="BC4451" s="35"/>
      <c r="BD4451" s="35"/>
    </row>
    <row r="4452" spans="52:57" x14ac:dyDescent="0.25">
      <c r="AZ4452" s="33"/>
    </row>
    <row r="4453" spans="52:57" x14ac:dyDescent="0.25">
      <c r="AZ4453" s="33"/>
      <c r="BA4453" s="25"/>
      <c r="BE4453" s="35"/>
    </row>
    <row r="4454" spans="52:57" x14ac:dyDescent="0.25">
      <c r="AZ4454" s="33"/>
      <c r="BA4454" s="25"/>
    </row>
    <row r="4455" spans="52:57" x14ac:dyDescent="0.25">
      <c r="AZ4455" s="33"/>
      <c r="BA4455" s="25"/>
    </row>
    <row r="4456" spans="52:57" x14ac:dyDescent="0.25">
      <c r="AZ4456" s="45"/>
      <c r="BA4456" s="25"/>
    </row>
    <row r="4457" spans="52:57" x14ac:dyDescent="0.25">
      <c r="BA4457" s="25"/>
    </row>
    <row r="4458" spans="52:57" x14ac:dyDescent="0.25">
      <c r="AZ4458" s="34"/>
      <c r="BA4458" s="25"/>
    </row>
    <row r="4459" spans="52:57" x14ac:dyDescent="0.25">
      <c r="AZ4459" s="33"/>
      <c r="BA4459" s="25"/>
    </row>
    <row r="4461" spans="52:57" x14ac:dyDescent="0.25">
      <c r="AZ4461" s="34"/>
      <c r="BA4461" s="35"/>
      <c r="BB4461" s="35"/>
      <c r="BC4461" s="35"/>
      <c r="BD4461" s="35"/>
    </row>
    <row r="4462" spans="52:57" x14ac:dyDescent="0.25">
      <c r="AZ4462" s="33"/>
    </row>
    <row r="4463" spans="52:57" x14ac:dyDescent="0.25">
      <c r="AZ4463" s="33"/>
      <c r="BA4463" s="25"/>
      <c r="BE4463" s="35"/>
    </row>
    <row r="4464" spans="52:57" x14ac:dyDescent="0.25">
      <c r="AZ4464" s="33"/>
      <c r="BA4464" s="25"/>
    </row>
    <row r="4465" spans="52:57" x14ac:dyDescent="0.25">
      <c r="AZ4465" s="33"/>
      <c r="BA4465" s="25"/>
    </row>
    <row r="4466" spans="52:57" x14ac:dyDescent="0.25">
      <c r="AZ4466" s="45"/>
      <c r="BA4466" s="25"/>
    </row>
    <row r="4467" spans="52:57" x14ac:dyDescent="0.25">
      <c r="BA4467" s="25"/>
    </row>
    <row r="4468" spans="52:57" x14ac:dyDescent="0.25">
      <c r="AZ4468" s="34"/>
      <c r="BA4468" s="25"/>
    </row>
    <row r="4469" spans="52:57" x14ac:dyDescent="0.25">
      <c r="AZ4469" s="33"/>
      <c r="BA4469" s="25"/>
    </row>
    <row r="4471" spans="52:57" x14ac:dyDescent="0.25">
      <c r="AZ4471" s="34"/>
      <c r="BA4471" s="35"/>
      <c r="BB4471" s="35"/>
      <c r="BC4471" s="35"/>
      <c r="BD4471" s="35"/>
    </row>
    <row r="4472" spans="52:57" x14ac:dyDescent="0.25">
      <c r="AZ4472" s="33"/>
    </row>
    <row r="4473" spans="52:57" x14ac:dyDescent="0.25">
      <c r="AZ4473" s="33"/>
      <c r="BA4473" s="25"/>
      <c r="BE4473" s="35"/>
    </row>
    <row r="4474" spans="52:57" x14ac:dyDescent="0.25">
      <c r="AZ4474" s="33"/>
      <c r="BA4474" s="25"/>
    </row>
    <row r="4475" spans="52:57" x14ac:dyDescent="0.25">
      <c r="AZ4475" s="33"/>
      <c r="BA4475" s="25"/>
    </row>
    <row r="4476" spans="52:57" x14ac:dyDescent="0.25">
      <c r="AZ4476" s="45"/>
      <c r="BA4476" s="25"/>
    </row>
    <row r="4477" spans="52:57" x14ac:dyDescent="0.25">
      <c r="BA4477" s="25"/>
    </row>
    <row r="4478" spans="52:57" x14ac:dyDescent="0.25">
      <c r="AZ4478" s="34"/>
      <c r="BA4478" s="25"/>
    </row>
    <row r="4479" spans="52:57" x14ac:dyDescent="0.25">
      <c r="AZ4479" s="33"/>
      <c r="BA4479" s="25"/>
    </row>
    <row r="4481" spans="52:57" x14ac:dyDescent="0.25">
      <c r="AZ4481" s="34"/>
      <c r="BA4481" s="35"/>
      <c r="BB4481" s="35"/>
      <c r="BC4481" s="35"/>
      <c r="BD4481" s="35"/>
    </row>
    <row r="4482" spans="52:57" x14ac:dyDescent="0.25">
      <c r="AZ4482" s="33"/>
    </row>
    <row r="4483" spans="52:57" x14ac:dyDescent="0.25">
      <c r="AZ4483" s="33"/>
      <c r="BA4483" s="25"/>
      <c r="BE4483" s="35"/>
    </row>
    <row r="4484" spans="52:57" x14ac:dyDescent="0.25">
      <c r="AZ4484" s="33"/>
      <c r="BA4484" s="25"/>
    </row>
    <row r="4485" spans="52:57" x14ac:dyDescent="0.25">
      <c r="AZ4485" s="33"/>
      <c r="BA4485" s="25"/>
    </row>
    <row r="4486" spans="52:57" x14ac:dyDescent="0.25">
      <c r="AZ4486" s="45"/>
      <c r="BA4486" s="25"/>
    </row>
    <row r="4487" spans="52:57" x14ac:dyDescent="0.25">
      <c r="BA4487" s="25"/>
    </row>
    <row r="4488" spans="52:57" x14ac:dyDescent="0.25">
      <c r="AZ4488" s="34"/>
      <c r="BA4488" s="25"/>
    </row>
    <row r="4489" spans="52:57" x14ac:dyDescent="0.25">
      <c r="AZ4489" s="33"/>
      <c r="BA4489" s="25"/>
    </row>
    <row r="4491" spans="52:57" x14ac:dyDescent="0.25">
      <c r="AZ4491" s="34"/>
      <c r="BA4491" s="35"/>
      <c r="BB4491" s="35"/>
      <c r="BC4491" s="35"/>
      <c r="BD4491" s="35"/>
    </row>
    <row r="4492" spans="52:57" x14ac:dyDescent="0.25">
      <c r="AZ4492" s="33"/>
    </row>
    <row r="4493" spans="52:57" x14ac:dyDescent="0.25">
      <c r="AZ4493" s="33"/>
      <c r="BA4493" s="25"/>
      <c r="BE4493" s="35"/>
    </row>
    <row r="4494" spans="52:57" x14ac:dyDescent="0.25">
      <c r="AZ4494" s="33"/>
      <c r="BA4494" s="25"/>
    </row>
    <row r="4495" spans="52:57" x14ac:dyDescent="0.25">
      <c r="AZ4495" s="33"/>
      <c r="BA4495" s="25"/>
    </row>
    <row r="4496" spans="52:57" x14ac:dyDescent="0.25">
      <c r="AZ4496" s="45"/>
      <c r="BA4496" s="25"/>
    </row>
    <row r="4497" spans="52:57" x14ac:dyDescent="0.25">
      <c r="BA4497" s="25"/>
    </row>
    <row r="4498" spans="52:57" x14ac:dyDescent="0.25">
      <c r="AZ4498" s="34"/>
      <c r="BA4498" s="25"/>
    </row>
    <row r="4499" spans="52:57" x14ac:dyDescent="0.25">
      <c r="AZ4499" s="33"/>
      <c r="BA4499" s="25"/>
    </row>
    <row r="4501" spans="52:57" x14ac:dyDescent="0.25">
      <c r="AZ4501" s="34"/>
      <c r="BA4501" s="35"/>
      <c r="BB4501" s="35"/>
      <c r="BC4501" s="35"/>
      <c r="BD4501" s="35"/>
    </row>
    <row r="4502" spans="52:57" x14ac:dyDescent="0.25">
      <c r="AZ4502" s="33"/>
    </row>
    <row r="4503" spans="52:57" x14ac:dyDescent="0.25">
      <c r="AZ4503" s="33"/>
      <c r="BA4503" s="25"/>
      <c r="BE4503" s="35"/>
    </row>
    <row r="4504" spans="52:57" x14ac:dyDescent="0.25">
      <c r="AZ4504" s="33"/>
      <c r="BA4504" s="25"/>
    </row>
    <row r="4505" spans="52:57" x14ac:dyDescent="0.25">
      <c r="AZ4505" s="33"/>
      <c r="BA4505" s="25"/>
    </row>
    <row r="4506" spans="52:57" x14ac:dyDescent="0.25">
      <c r="AZ4506" s="45"/>
      <c r="BA4506" s="25"/>
    </row>
    <row r="4507" spans="52:57" x14ac:dyDescent="0.25">
      <c r="BA4507" s="25"/>
    </row>
    <row r="4508" spans="52:57" x14ac:dyDescent="0.25">
      <c r="AZ4508" s="34"/>
      <c r="BA4508" s="25"/>
    </row>
    <row r="4509" spans="52:57" x14ac:dyDescent="0.25">
      <c r="AZ4509" s="33"/>
      <c r="BA4509" s="25"/>
    </row>
    <row r="4511" spans="52:57" x14ac:dyDescent="0.25">
      <c r="AZ4511" s="34"/>
      <c r="BA4511" s="35"/>
      <c r="BB4511" s="35"/>
      <c r="BC4511" s="35"/>
      <c r="BD4511" s="35"/>
    </row>
    <row r="4512" spans="52:57" x14ac:dyDescent="0.25">
      <c r="AZ4512" s="33"/>
    </row>
    <row r="4513" spans="52:57" x14ac:dyDescent="0.25">
      <c r="AZ4513" s="33"/>
      <c r="BA4513" s="25"/>
      <c r="BE4513" s="35"/>
    </row>
    <row r="4514" spans="52:57" x14ac:dyDescent="0.25">
      <c r="AZ4514" s="33"/>
      <c r="BA4514" s="25"/>
    </row>
    <row r="4515" spans="52:57" x14ac:dyDescent="0.25">
      <c r="AZ4515" s="33"/>
      <c r="BA4515" s="25"/>
    </row>
    <row r="4516" spans="52:57" x14ac:dyDescent="0.25">
      <c r="AZ4516" s="45"/>
      <c r="BA4516" s="25"/>
    </row>
    <row r="4517" spans="52:57" x14ac:dyDescent="0.25">
      <c r="BA4517" s="25"/>
    </row>
    <row r="4518" spans="52:57" x14ac:dyDescent="0.25">
      <c r="AZ4518" s="34"/>
      <c r="BA4518" s="25"/>
    </row>
    <row r="4519" spans="52:57" x14ac:dyDescent="0.25">
      <c r="AZ4519" s="33"/>
      <c r="BA4519" s="25"/>
    </row>
    <row r="4521" spans="52:57" x14ac:dyDescent="0.25">
      <c r="AZ4521" s="34"/>
      <c r="BA4521" s="35"/>
      <c r="BB4521" s="35"/>
      <c r="BC4521" s="35"/>
      <c r="BD4521" s="35"/>
    </row>
    <row r="4522" spans="52:57" x14ac:dyDescent="0.25">
      <c r="AZ4522" s="33"/>
    </row>
    <row r="4523" spans="52:57" x14ac:dyDescent="0.25">
      <c r="AZ4523" s="33"/>
      <c r="BA4523" s="25"/>
      <c r="BE4523" s="35"/>
    </row>
    <row r="4524" spans="52:57" x14ac:dyDescent="0.25">
      <c r="AZ4524" s="33"/>
      <c r="BA4524" s="25"/>
    </row>
    <row r="4525" spans="52:57" x14ac:dyDescent="0.25">
      <c r="AZ4525" s="33"/>
      <c r="BA4525" s="25"/>
    </row>
    <row r="4526" spans="52:57" x14ac:dyDescent="0.25">
      <c r="AZ4526" s="45"/>
      <c r="BA4526" s="25"/>
    </row>
    <row r="4527" spans="52:57" x14ac:dyDescent="0.25">
      <c r="BA4527" s="25"/>
    </row>
    <row r="4528" spans="52:57" x14ac:dyDescent="0.25">
      <c r="AZ4528" s="34"/>
      <c r="BA4528" s="25"/>
    </row>
    <row r="4529" spans="52:57" x14ac:dyDescent="0.25">
      <c r="AZ4529" s="33"/>
      <c r="BA4529" s="25"/>
    </row>
    <row r="4531" spans="52:57" x14ac:dyDescent="0.25">
      <c r="AZ4531" s="34"/>
      <c r="BA4531" s="35"/>
      <c r="BB4531" s="35"/>
      <c r="BC4531" s="35"/>
      <c r="BD4531" s="35"/>
    </row>
    <row r="4532" spans="52:57" x14ac:dyDescent="0.25">
      <c r="AZ4532" s="33"/>
    </row>
    <row r="4533" spans="52:57" x14ac:dyDescent="0.25">
      <c r="AZ4533" s="33"/>
      <c r="BA4533" s="25"/>
      <c r="BE4533" s="35"/>
    </row>
    <row r="4534" spans="52:57" x14ac:dyDescent="0.25">
      <c r="AZ4534" s="33"/>
      <c r="BA4534" s="25"/>
    </row>
    <row r="4535" spans="52:57" x14ac:dyDescent="0.25">
      <c r="AZ4535" s="33"/>
      <c r="BA4535" s="25"/>
    </row>
    <row r="4536" spans="52:57" x14ac:dyDescent="0.25">
      <c r="AZ4536" s="45"/>
      <c r="BA4536" s="25"/>
    </row>
    <row r="4537" spans="52:57" x14ac:dyDescent="0.25">
      <c r="BA4537" s="25"/>
    </row>
    <row r="4538" spans="52:57" x14ac:dyDescent="0.25">
      <c r="AZ4538" s="34"/>
      <c r="BA4538" s="25"/>
    </row>
    <row r="4539" spans="52:57" x14ac:dyDescent="0.25">
      <c r="AZ4539" s="33"/>
      <c r="BA4539" s="25"/>
    </row>
    <row r="4541" spans="52:57" x14ac:dyDescent="0.25">
      <c r="AZ4541" s="34"/>
      <c r="BA4541" s="35"/>
      <c r="BB4541" s="35"/>
      <c r="BC4541" s="35"/>
      <c r="BD4541" s="35"/>
    </row>
    <row r="4542" spans="52:57" x14ac:dyDescent="0.25">
      <c r="AZ4542" s="33"/>
    </row>
    <row r="4543" spans="52:57" x14ac:dyDescent="0.25">
      <c r="AZ4543" s="33"/>
      <c r="BA4543" s="25"/>
      <c r="BE4543" s="35"/>
    </row>
    <row r="4544" spans="52:57" x14ac:dyDescent="0.25">
      <c r="AZ4544" s="33"/>
      <c r="BA4544" s="25"/>
    </row>
    <row r="4545" spans="52:57" x14ac:dyDescent="0.25">
      <c r="AZ4545" s="33"/>
      <c r="BA4545" s="25"/>
    </row>
    <row r="4546" spans="52:57" x14ac:dyDescent="0.25">
      <c r="AZ4546" s="45"/>
      <c r="BA4546" s="25"/>
    </row>
    <row r="4547" spans="52:57" x14ac:dyDescent="0.25">
      <c r="BA4547" s="25"/>
    </row>
    <row r="4548" spans="52:57" x14ac:dyDescent="0.25">
      <c r="AZ4548" s="34"/>
      <c r="BA4548" s="25"/>
    </row>
    <row r="4549" spans="52:57" x14ac:dyDescent="0.25">
      <c r="AZ4549" s="33"/>
      <c r="BA4549" s="25"/>
    </row>
    <row r="4551" spans="52:57" x14ac:dyDescent="0.25">
      <c r="AZ4551" s="34"/>
      <c r="BA4551" s="35"/>
      <c r="BB4551" s="35"/>
      <c r="BC4551" s="35"/>
      <c r="BD4551" s="35"/>
    </row>
    <row r="4552" spans="52:57" x14ac:dyDescent="0.25">
      <c r="AZ4552" s="33"/>
    </row>
    <row r="4553" spans="52:57" x14ac:dyDescent="0.25">
      <c r="AZ4553" s="33"/>
      <c r="BA4553" s="25"/>
      <c r="BE4553" s="35"/>
    </row>
    <row r="4554" spans="52:57" x14ac:dyDescent="0.25">
      <c r="AZ4554" s="33"/>
      <c r="BA4554" s="25"/>
    </row>
    <row r="4555" spans="52:57" x14ac:dyDescent="0.25">
      <c r="AZ4555" s="33"/>
      <c r="BA4555" s="25"/>
    </row>
    <row r="4556" spans="52:57" x14ac:dyDescent="0.25">
      <c r="AZ4556" s="45"/>
      <c r="BA4556" s="25"/>
    </row>
    <row r="4557" spans="52:57" x14ac:dyDescent="0.25">
      <c r="BA4557" s="25"/>
    </row>
    <row r="4558" spans="52:57" x14ac:dyDescent="0.25">
      <c r="AZ4558" s="34"/>
      <c r="BA4558" s="25"/>
    </row>
    <row r="4559" spans="52:57" x14ac:dyDescent="0.25">
      <c r="AZ4559" s="33"/>
      <c r="BA4559" s="25"/>
    </row>
    <row r="4561" spans="52:57" x14ac:dyDescent="0.25">
      <c r="AZ4561" s="34"/>
      <c r="BA4561" s="35"/>
      <c r="BB4561" s="35"/>
      <c r="BC4561" s="35"/>
      <c r="BD4561" s="35"/>
    </row>
    <row r="4562" spans="52:57" x14ac:dyDescent="0.25">
      <c r="AZ4562" s="33"/>
    </row>
    <row r="4563" spans="52:57" x14ac:dyDescent="0.25">
      <c r="AZ4563" s="33"/>
      <c r="BA4563" s="25"/>
      <c r="BE4563" s="35"/>
    </row>
    <row r="4564" spans="52:57" x14ac:dyDescent="0.25">
      <c r="AZ4564" s="33"/>
      <c r="BA4564" s="25"/>
    </row>
    <row r="4565" spans="52:57" x14ac:dyDescent="0.25">
      <c r="AZ4565" s="33"/>
      <c r="BA4565" s="25"/>
    </row>
    <row r="4566" spans="52:57" x14ac:dyDescent="0.25">
      <c r="AZ4566" s="45"/>
      <c r="BA4566" s="25"/>
    </row>
    <row r="4567" spans="52:57" x14ac:dyDescent="0.25">
      <c r="BA4567" s="25"/>
    </row>
    <row r="4568" spans="52:57" x14ac:dyDescent="0.25">
      <c r="AZ4568" s="34"/>
      <c r="BA4568" s="25"/>
    </row>
    <row r="4569" spans="52:57" x14ac:dyDescent="0.25">
      <c r="AZ4569" s="33"/>
      <c r="BA4569" s="25"/>
    </row>
    <row r="4571" spans="52:57" x14ac:dyDescent="0.25">
      <c r="AZ4571" s="34"/>
      <c r="BA4571" s="35"/>
      <c r="BB4571" s="35"/>
      <c r="BC4571" s="35"/>
      <c r="BD4571" s="35"/>
    </row>
    <row r="4572" spans="52:57" x14ac:dyDescent="0.25">
      <c r="AZ4572" s="33"/>
    </row>
    <row r="4573" spans="52:57" x14ac:dyDescent="0.25">
      <c r="AZ4573" s="33"/>
      <c r="BA4573" s="25"/>
      <c r="BE4573" s="35"/>
    </row>
    <row r="4574" spans="52:57" x14ac:dyDescent="0.25">
      <c r="AZ4574" s="33"/>
      <c r="BA4574" s="25"/>
    </row>
    <row r="4575" spans="52:57" x14ac:dyDescent="0.25">
      <c r="AZ4575" s="33"/>
      <c r="BA4575" s="25"/>
    </row>
    <row r="4576" spans="52:57" x14ac:dyDescent="0.25">
      <c r="AZ4576" s="45"/>
      <c r="BA4576" s="25"/>
    </row>
    <row r="4577" spans="52:57" x14ac:dyDescent="0.25">
      <c r="BA4577" s="25"/>
    </row>
    <row r="4578" spans="52:57" x14ac:dyDescent="0.25">
      <c r="AZ4578" s="34"/>
      <c r="BA4578" s="25"/>
    </row>
    <row r="4579" spans="52:57" x14ac:dyDescent="0.25">
      <c r="AZ4579" s="33"/>
      <c r="BA4579" s="25"/>
    </row>
    <row r="4581" spans="52:57" x14ac:dyDescent="0.25">
      <c r="AZ4581" s="34"/>
      <c r="BA4581" s="35"/>
      <c r="BB4581" s="35"/>
      <c r="BC4581" s="35"/>
      <c r="BD4581" s="35"/>
    </row>
    <row r="4582" spans="52:57" x14ac:dyDescent="0.25">
      <c r="AZ4582" s="33"/>
    </row>
    <row r="4583" spans="52:57" x14ac:dyDescent="0.25">
      <c r="AZ4583" s="33"/>
      <c r="BA4583" s="25"/>
      <c r="BE4583" s="35"/>
    </row>
    <row r="4584" spans="52:57" x14ac:dyDescent="0.25">
      <c r="AZ4584" s="33"/>
      <c r="BA4584" s="25"/>
    </row>
    <row r="4585" spans="52:57" x14ac:dyDescent="0.25">
      <c r="AZ4585" s="33"/>
      <c r="BA4585" s="25"/>
    </row>
    <row r="4586" spans="52:57" x14ac:dyDescent="0.25">
      <c r="AZ4586" s="45"/>
      <c r="BA4586" s="25"/>
    </row>
    <row r="4587" spans="52:57" x14ac:dyDescent="0.25">
      <c r="BA4587" s="25"/>
    </row>
    <row r="4588" spans="52:57" x14ac:dyDescent="0.25">
      <c r="AZ4588" s="34"/>
      <c r="BA4588" s="25"/>
    </row>
    <row r="4589" spans="52:57" x14ac:dyDescent="0.25">
      <c r="AZ4589" s="33"/>
      <c r="BA4589" s="25"/>
    </row>
    <row r="4591" spans="52:57" x14ac:dyDescent="0.25">
      <c r="AZ4591" s="34"/>
      <c r="BA4591" s="35"/>
      <c r="BB4591" s="35"/>
      <c r="BC4591" s="35"/>
      <c r="BD4591" s="35"/>
    </row>
    <row r="4592" spans="52:57" x14ac:dyDescent="0.25">
      <c r="AZ4592" s="33"/>
    </row>
    <row r="4593" spans="52:57" x14ac:dyDescent="0.25">
      <c r="AZ4593" s="33"/>
      <c r="BA4593" s="25"/>
      <c r="BE4593" s="35"/>
    </row>
    <row r="4594" spans="52:57" x14ac:dyDescent="0.25">
      <c r="AZ4594" s="33"/>
      <c r="BA4594" s="25"/>
    </row>
    <row r="4595" spans="52:57" x14ac:dyDescent="0.25">
      <c r="AZ4595" s="33"/>
      <c r="BA4595" s="25"/>
    </row>
    <row r="4596" spans="52:57" x14ac:dyDescent="0.25">
      <c r="AZ4596" s="45"/>
      <c r="BA4596" s="25"/>
    </row>
    <row r="4597" spans="52:57" x14ac:dyDescent="0.25">
      <c r="BA4597" s="25"/>
    </row>
    <row r="4598" spans="52:57" x14ac:dyDescent="0.25">
      <c r="AZ4598" s="34"/>
      <c r="BA4598" s="25"/>
    </row>
    <row r="4599" spans="52:57" x14ac:dyDescent="0.25">
      <c r="AZ4599" s="33"/>
      <c r="BA4599" s="25"/>
    </row>
    <row r="4601" spans="52:57" x14ac:dyDescent="0.25">
      <c r="AZ4601" s="34"/>
      <c r="BA4601" s="35"/>
      <c r="BB4601" s="35"/>
      <c r="BC4601" s="35"/>
      <c r="BD4601" s="35"/>
    </row>
    <row r="4602" spans="52:57" x14ac:dyDescent="0.25">
      <c r="AZ4602" s="33"/>
    </row>
    <row r="4603" spans="52:57" x14ac:dyDescent="0.25">
      <c r="AZ4603" s="33"/>
      <c r="BA4603" s="25"/>
      <c r="BE4603" s="35"/>
    </row>
    <row r="4604" spans="52:57" x14ac:dyDescent="0.25">
      <c r="AZ4604" s="33"/>
      <c r="BA4604" s="25"/>
    </row>
    <row r="4605" spans="52:57" x14ac:dyDescent="0.25">
      <c r="AZ4605" s="33"/>
      <c r="BA4605" s="25"/>
    </row>
    <row r="4606" spans="52:57" x14ac:dyDescent="0.25">
      <c r="AZ4606" s="45"/>
      <c r="BA4606" s="25"/>
    </row>
    <row r="4607" spans="52:57" x14ac:dyDescent="0.25">
      <c r="BA4607" s="25"/>
    </row>
    <row r="4608" spans="52:57" x14ac:dyDescent="0.25">
      <c r="AZ4608" s="34"/>
      <c r="BA4608" s="25"/>
    </row>
    <row r="4609" spans="52:57" x14ac:dyDescent="0.25">
      <c r="AZ4609" s="33"/>
      <c r="BA4609" s="25"/>
    </row>
    <row r="4611" spans="52:57" x14ac:dyDescent="0.25">
      <c r="AZ4611" s="34"/>
      <c r="BA4611" s="35"/>
      <c r="BB4611" s="35"/>
      <c r="BC4611" s="35"/>
      <c r="BD4611" s="35"/>
    </row>
    <row r="4612" spans="52:57" x14ac:dyDescent="0.25">
      <c r="AZ4612" s="33"/>
    </row>
    <row r="4613" spans="52:57" x14ac:dyDescent="0.25">
      <c r="AZ4613" s="33"/>
      <c r="BA4613" s="25"/>
      <c r="BE4613" s="35"/>
    </row>
    <row r="4614" spans="52:57" x14ac:dyDescent="0.25">
      <c r="AZ4614" s="33"/>
      <c r="BA4614" s="25"/>
    </row>
    <row r="4615" spans="52:57" x14ac:dyDescent="0.25">
      <c r="AZ4615" s="33"/>
      <c r="BA4615" s="25"/>
    </row>
    <row r="4616" spans="52:57" x14ac:dyDescent="0.25">
      <c r="AZ4616" s="45"/>
      <c r="BA4616" s="25"/>
    </row>
    <row r="4617" spans="52:57" x14ac:dyDescent="0.25">
      <c r="BA4617" s="25"/>
    </row>
    <row r="4618" spans="52:57" x14ac:dyDescent="0.25">
      <c r="AZ4618" s="34"/>
      <c r="BA4618" s="25"/>
    </row>
    <row r="4619" spans="52:57" x14ac:dyDescent="0.25">
      <c r="AZ4619" s="33"/>
      <c r="BA4619" s="25"/>
    </row>
    <row r="4621" spans="52:57" x14ac:dyDescent="0.25">
      <c r="AZ4621" s="34"/>
      <c r="BA4621" s="35"/>
      <c r="BB4621" s="35"/>
      <c r="BC4621" s="35"/>
      <c r="BD4621" s="35"/>
    </row>
    <row r="4622" spans="52:57" x14ac:dyDescent="0.25">
      <c r="AZ4622" s="33"/>
    </row>
    <row r="4623" spans="52:57" x14ac:dyDescent="0.25">
      <c r="AZ4623" s="33"/>
      <c r="BA4623" s="25"/>
      <c r="BE4623" s="35"/>
    </row>
    <row r="4624" spans="52:57" x14ac:dyDescent="0.25">
      <c r="AZ4624" s="33"/>
      <c r="BA4624" s="25"/>
    </row>
    <row r="4625" spans="52:57" x14ac:dyDescent="0.25">
      <c r="AZ4625" s="33"/>
      <c r="BA4625" s="25"/>
    </row>
    <row r="4626" spans="52:57" x14ac:dyDescent="0.25">
      <c r="AZ4626" s="45"/>
      <c r="BA4626" s="25"/>
    </row>
    <row r="4627" spans="52:57" x14ac:dyDescent="0.25">
      <c r="BA4627" s="25"/>
    </row>
    <row r="4628" spans="52:57" x14ac:dyDescent="0.25">
      <c r="AZ4628" s="34"/>
      <c r="BA4628" s="25"/>
    </row>
    <row r="4629" spans="52:57" x14ac:dyDescent="0.25">
      <c r="AZ4629" s="33"/>
      <c r="BA4629" s="25"/>
    </row>
    <row r="4631" spans="52:57" x14ac:dyDescent="0.25">
      <c r="AZ4631" s="34"/>
      <c r="BA4631" s="35"/>
      <c r="BB4631" s="35"/>
      <c r="BC4631" s="35"/>
      <c r="BD4631" s="35"/>
    </row>
    <row r="4632" spans="52:57" x14ac:dyDescent="0.25">
      <c r="AZ4632" s="33"/>
    </row>
    <row r="4633" spans="52:57" x14ac:dyDescent="0.25">
      <c r="AZ4633" s="33"/>
      <c r="BA4633" s="25"/>
      <c r="BE4633" s="35"/>
    </row>
    <row r="4634" spans="52:57" x14ac:dyDescent="0.25">
      <c r="AZ4634" s="33"/>
      <c r="BA4634" s="25"/>
    </row>
    <row r="4635" spans="52:57" x14ac:dyDescent="0.25">
      <c r="AZ4635" s="33"/>
      <c r="BA4635" s="25"/>
    </row>
    <row r="4636" spans="52:57" x14ac:dyDescent="0.25">
      <c r="AZ4636" s="45"/>
      <c r="BA4636" s="25"/>
    </row>
    <row r="4637" spans="52:57" x14ac:dyDescent="0.25">
      <c r="BA4637" s="25"/>
    </row>
    <row r="4638" spans="52:57" x14ac:dyDescent="0.25">
      <c r="AZ4638" s="34"/>
      <c r="BA4638" s="25"/>
    </row>
    <row r="4639" spans="52:57" x14ac:dyDescent="0.25">
      <c r="AZ4639" s="33"/>
      <c r="BA4639" s="25"/>
    </row>
    <row r="4641" spans="52:57" x14ac:dyDescent="0.25">
      <c r="AZ4641" s="34"/>
      <c r="BA4641" s="35"/>
      <c r="BB4641" s="35"/>
      <c r="BC4641" s="35"/>
      <c r="BD4641" s="35"/>
    </row>
    <row r="4642" spans="52:57" x14ac:dyDescent="0.25">
      <c r="AZ4642" s="33"/>
    </row>
    <row r="4643" spans="52:57" x14ac:dyDescent="0.25">
      <c r="AZ4643" s="33"/>
      <c r="BA4643" s="25"/>
      <c r="BE4643" s="35"/>
    </row>
    <row r="4644" spans="52:57" x14ac:dyDescent="0.25">
      <c r="AZ4644" s="33"/>
      <c r="BA4644" s="25"/>
    </row>
    <row r="4645" spans="52:57" x14ac:dyDescent="0.25">
      <c r="AZ4645" s="33"/>
      <c r="BA4645" s="25"/>
    </row>
    <row r="4646" spans="52:57" x14ac:dyDescent="0.25">
      <c r="AZ4646" s="45"/>
      <c r="BA4646" s="25"/>
    </row>
    <row r="4647" spans="52:57" x14ac:dyDescent="0.25">
      <c r="BA4647" s="25"/>
    </row>
    <row r="4648" spans="52:57" x14ac:dyDescent="0.25">
      <c r="AZ4648" s="34"/>
      <c r="BA4648" s="25"/>
    </row>
    <row r="4649" spans="52:57" x14ac:dyDescent="0.25">
      <c r="AZ4649" s="33"/>
      <c r="BA4649" s="25"/>
    </row>
    <row r="4651" spans="52:57" x14ac:dyDescent="0.25">
      <c r="AZ4651" s="34"/>
      <c r="BA4651" s="35"/>
      <c r="BB4651" s="35"/>
      <c r="BC4651" s="35"/>
      <c r="BD4651" s="35"/>
    </row>
    <row r="4652" spans="52:57" x14ac:dyDescent="0.25">
      <c r="AZ4652" s="33"/>
    </row>
    <row r="4653" spans="52:57" x14ac:dyDescent="0.25">
      <c r="AZ4653" s="33"/>
      <c r="BA4653" s="25"/>
      <c r="BE4653" s="35"/>
    </row>
    <row r="4654" spans="52:57" x14ac:dyDescent="0.25">
      <c r="AZ4654" s="33"/>
      <c r="BA4654" s="25"/>
    </row>
    <row r="4655" spans="52:57" x14ac:dyDescent="0.25">
      <c r="AZ4655" s="33"/>
      <c r="BA4655" s="25"/>
    </row>
    <row r="4656" spans="52:57" x14ac:dyDescent="0.25">
      <c r="AZ4656" s="45"/>
      <c r="BA4656" s="25"/>
    </row>
    <row r="4657" spans="52:57" x14ac:dyDescent="0.25">
      <c r="BA4657" s="25"/>
    </row>
    <row r="4658" spans="52:57" x14ac:dyDescent="0.25">
      <c r="AZ4658" s="34"/>
      <c r="BA4658" s="25"/>
    </row>
    <row r="4659" spans="52:57" x14ac:dyDescent="0.25">
      <c r="AZ4659" s="33"/>
      <c r="BA4659" s="25"/>
    </row>
    <row r="4661" spans="52:57" x14ac:dyDescent="0.25">
      <c r="AZ4661" s="34"/>
      <c r="BA4661" s="35"/>
      <c r="BB4661" s="35"/>
      <c r="BC4661" s="35"/>
      <c r="BD4661" s="35"/>
    </row>
    <row r="4662" spans="52:57" x14ac:dyDescent="0.25">
      <c r="AZ4662" s="33"/>
    </row>
    <row r="4663" spans="52:57" x14ac:dyDescent="0.25">
      <c r="AZ4663" s="33"/>
      <c r="BA4663" s="25"/>
      <c r="BE4663" s="35"/>
    </row>
    <row r="4664" spans="52:57" x14ac:dyDescent="0.25">
      <c r="AZ4664" s="33"/>
      <c r="BA4664" s="25"/>
    </row>
    <row r="4665" spans="52:57" x14ac:dyDescent="0.25">
      <c r="AZ4665" s="33"/>
      <c r="BA4665" s="25"/>
    </row>
    <row r="4666" spans="52:57" x14ac:dyDescent="0.25">
      <c r="AZ4666" s="45"/>
      <c r="BA4666" s="25"/>
    </row>
    <row r="4667" spans="52:57" x14ac:dyDescent="0.25">
      <c r="BA4667" s="25"/>
    </row>
    <row r="4668" spans="52:57" x14ac:dyDescent="0.25">
      <c r="AZ4668" s="34"/>
      <c r="BA4668" s="25"/>
    </row>
    <row r="4669" spans="52:57" x14ac:dyDescent="0.25">
      <c r="AZ4669" s="33"/>
      <c r="BA4669" s="25"/>
    </row>
    <row r="4671" spans="52:57" x14ac:dyDescent="0.25">
      <c r="AZ4671" s="34"/>
      <c r="BA4671" s="35"/>
      <c r="BB4671" s="35"/>
      <c r="BC4671" s="35"/>
      <c r="BD4671" s="35"/>
    </row>
    <row r="4672" spans="52:57" x14ac:dyDescent="0.25">
      <c r="AZ4672" s="33"/>
    </row>
    <row r="4673" spans="52:57" x14ac:dyDescent="0.25">
      <c r="AZ4673" s="33"/>
      <c r="BA4673" s="25"/>
      <c r="BE4673" s="35"/>
    </row>
    <row r="4674" spans="52:57" x14ac:dyDescent="0.25">
      <c r="AZ4674" s="33"/>
      <c r="BA4674" s="25"/>
    </row>
    <row r="4675" spans="52:57" x14ac:dyDescent="0.25">
      <c r="AZ4675" s="33"/>
      <c r="BA4675" s="25"/>
    </row>
    <row r="4676" spans="52:57" x14ac:dyDescent="0.25">
      <c r="AZ4676" s="45"/>
      <c r="BA4676" s="25"/>
    </row>
    <row r="4677" spans="52:57" x14ac:dyDescent="0.25">
      <c r="BA4677" s="25"/>
    </row>
    <row r="4678" spans="52:57" x14ac:dyDescent="0.25">
      <c r="AZ4678" s="34"/>
      <c r="BA4678" s="25"/>
    </row>
    <row r="4679" spans="52:57" x14ac:dyDescent="0.25">
      <c r="AZ4679" s="33"/>
      <c r="BA4679" s="25"/>
    </row>
    <row r="4681" spans="52:57" x14ac:dyDescent="0.25">
      <c r="AZ4681" s="34"/>
      <c r="BA4681" s="35"/>
      <c r="BB4681" s="35"/>
      <c r="BC4681" s="35"/>
      <c r="BD4681" s="35"/>
    </row>
    <row r="4682" spans="52:57" x14ac:dyDescent="0.25">
      <c r="AZ4682" s="33"/>
    </row>
    <row r="4683" spans="52:57" x14ac:dyDescent="0.25">
      <c r="AZ4683" s="33"/>
      <c r="BA4683" s="25"/>
      <c r="BE4683" s="35"/>
    </row>
    <row r="4684" spans="52:57" x14ac:dyDescent="0.25">
      <c r="AZ4684" s="33"/>
      <c r="BA4684" s="25"/>
    </row>
    <row r="4685" spans="52:57" x14ac:dyDescent="0.25">
      <c r="AZ4685" s="33"/>
      <c r="BA4685" s="25"/>
    </row>
    <row r="4686" spans="52:57" x14ac:dyDescent="0.25">
      <c r="AZ4686" s="45"/>
      <c r="BA4686" s="25"/>
    </row>
    <row r="4687" spans="52:57" x14ac:dyDescent="0.25">
      <c r="BA4687" s="25"/>
    </row>
    <row r="4688" spans="52:57" x14ac:dyDescent="0.25">
      <c r="AZ4688" s="34"/>
      <c r="BA4688" s="25"/>
    </row>
    <row r="4689" spans="52:57" x14ac:dyDescent="0.25">
      <c r="AZ4689" s="33"/>
      <c r="BA4689" s="25"/>
    </row>
    <row r="4691" spans="52:57" x14ac:dyDescent="0.25">
      <c r="AZ4691" s="34"/>
      <c r="BA4691" s="35"/>
      <c r="BB4691" s="35"/>
      <c r="BC4691" s="35"/>
      <c r="BD4691" s="35"/>
    </row>
    <row r="4692" spans="52:57" x14ac:dyDescent="0.25">
      <c r="AZ4692" s="33"/>
    </row>
    <row r="4693" spans="52:57" x14ac:dyDescent="0.25">
      <c r="AZ4693" s="33"/>
      <c r="BA4693" s="25"/>
      <c r="BE4693" s="35"/>
    </row>
    <row r="4694" spans="52:57" x14ac:dyDescent="0.25">
      <c r="AZ4694" s="33"/>
      <c r="BA4694" s="25"/>
    </row>
    <row r="4695" spans="52:57" x14ac:dyDescent="0.25">
      <c r="AZ4695" s="33"/>
      <c r="BA4695" s="25"/>
    </row>
    <row r="4696" spans="52:57" x14ac:dyDescent="0.25">
      <c r="AZ4696" s="45"/>
      <c r="BA4696" s="25"/>
    </row>
    <row r="4697" spans="52:57" x14ac:dyDescent="0.25">
      <c r="BA4697" s="25"/>
    </row>
    <row r="4698" spans="52:57" x14ac:dyDescent="0.25">
      <c r="AZ4698" s="34"/>
      <c r="BA4698" s="25"/>
    </row>
    <row r="4699" spans="52:57" x14ac:dyDescent="0.25">
      <c r="AZ4699" s="33"/>
      <c r="BA4699" s="25"/>
    </row>
    <row r="4701" spans="52:57" x14ac:dyDescent="0.25">
      <c r="AZ4701" s="34"/>
      <c r="BA4701" s="35"/>
      <c r="BB4701" s="35"/>
      <c r="BC4701" s="35"/>
      <c r="BD4701" s="35"/>
    </row>
    <row r="4702" spans="52:57" x14ac:dyDescent="0.25">
      <c r="AZ4702" s="33"/>
    </row>
    <row r="4703" spans="52:57" x14ac:dyDescent="0.25">
      <c r="AZ4703" s="33"/>
      <c r="BA4703" s="25"/>
      <c r="BE4703" s="35"/>
    </row>
    <row r="4704" spans="52:57" x14ac:dyDescent="0.25">
      <c r="AZ4704" s="33"/>
      <c r="BA4704" s="25"/>
    </row>
    <row r="4705" spans="52:57" x14ac:dyDescent="0.25">
      <c r="AZ4705" s="33"/>
      <c r="BA4705" s="25"/>
    </row>
    <row r="4706" spans="52:57" x14ac:dyDescent="0.25">
      <c r="AZ4706" s="45"/>
      <c r="BA4706" s="25"/>
    </row>
    <row r="4707" spans="52:57" x14ac:dyDescent="0.25">
      <c r="BA4707" s="25"/>
    </row>
    <row r="4708" spans="52:57" x14ac:dyDescent="0.25">
      <c r="AZ4708" s="34"/>
      <c r="BA4708" s="25"/>
    </row>
    <row r="4709" spans="52:57" x14ac:dyDescent="0.25">
      <c r="AZ4709" s="33"/>
      <c r="BA4709" s="25"/>
    </row>
    <row r="4711" spans="52:57" x14ac:dyDescent="0.25">
      <c r="AZ4711" s="34"/>
      <c r="BA4711" s="35"/>
      <c r="BB4711" s="35"/>
      <c r="BC4711" s="35"/>
      <c r="BD4711" s="35"/>
    </row>
    <row r="4712" spans="52:57" x14ac:dyDescent="0.25">
      <c r="AZ4712" s="33"/>
    </row>
    <row r="4713" spans="52:57" x14ac:dyDescent="0.25">
      <c r="AZ4713" s="33"/>
      <c r="BA4713" s="25"/>
      <c r="BE4713" s="35"/>
    </row>
    <row r="4714" spans="52:57" x14ac:dyDescent="0.25">
      <c r="AZ4714" s="33"/>
      <c r="BA4714" s="25"/>
    </row>
    <row r="4715" spans="52:57" x14ac:dyDescent="0.25">
      <c r="AZ4715" s="33"/>
      <c r="BA4715" s="25"/>
    </row>
    <row r="4716" spans="52:57" x14ac:dyDescent="0.25">
      <c r="AZ4716" s="45"/>
      <c r="BA4716" s="25"/>
    </row>
    <row r="4717" spans="52:57" x14ac:dyDescent="0.25">
      <c r="BA4717" s="25"/>
    </row>
    <row r="4718" spans="52:57" x14ac:dyDescent="0.25">
      <c r="AZ4718" s="34"/>
      <c r="BA4718" s="25"/>
    </row>
    <row r="4719" spans="52:57" x14ac:dyDescent="0.25">
      <c r="AZ4719" s="33"/>
      <c r="BA4719" s="25"/>
    </row>
    <row r="4721" spans="52:57" x14ac:dyDescent="0.25">
      <c r="AZ4721" s="34"/>
      <c r="BA4721" s="35"/>
      <c r="BB4721" s="35"/>
      <c r="BC4721" s="35"/>
      <c r="BD4721" s="35"/>
    </row>
    <row r="4722" spans="52:57" x14ac:dyDescent="0.25">
      <c r="AZ4722" s="33"/>
    </row>
    <row r="4723" spans="52:57" x14ac:dyDescent="0.25">
      <c r="AZ4723" s="33"/>
      <c r="BA4723" s="25"/>
      <c r="BE4723" s="35"/>
    </row>
    <row r="4724" spans="52:57" x14ac:dyDescent="0.25">
      <c r="AZ4724" s="33"/>
      <c r="BA4724" s="25"/>
    </row>
    <row r="4725" spans="52:57" x14ac:dyDescent="0.25">
      <c r="AZ4725" s="33"/>
      <c r="BA4725" s="25"/>
    </row>
    <row r="4726" spans="52:57" x14ac:dyDescent="0.25">
      <c r="AZ4726" s="45"/>
      <c r="BA4726" s="25"/>
    </row>
    <row r="4727" spans="52:57" x14ac:dyDescent="0.25">
      <c r="BA4727" s="25"/>
    </row>
    <row r="4728" spans="52:57" x14ac:dyDescent="0.25">
      <c r="AZ4728" s="34"/>
      <c r="BA4728" s="25"/>
    </row>
    <row r="4729" spans="52:57" x14ac:dyDescent="0.25">
      <c r="AZ4729" s="33"/>
      <c r="BA4729" s="25"/>
    </row>
    <row r="4731" spans="52:57" x14ac:dyDescent="0.25">
      <c r="AZ4731" s="34"/>
      <c r="BA4731" s="35"/>
      <c r="BB4731" s="35"/>
      <c r="BC4731" s="35"/>
      <c r="BD4731" s="35"/>
    </row>
    <row r="4732" spans="52:57" x14ac:dyDescent="0.25">
      <c r="AZ4732" s="33"/>
    </row>
    <row r="4733" spans="52:57" x14ac:dyDescent="0.25">
      <c r="AZ4733" s="33"/>
      <c r="BA4733" s="25"/>
      <c r="BE4733" s="35"/>
    </row>
    <row r="4734" spans="52:57" x14ac:dyDescent="0.25">
      <c r="AZ4734" s="33"/>
      <c r="BA4734" s="25"/>
    </row>
    <row r="4735" spans="52:57" x14ac:dyDescent="0.25">
      <c r="AZ4735" s="33"/>
      <c r="BA4735" s="25"/>
    </row>
    <row r="4736" spans="52:57" x14ac:dyDescent="0.25">
      <c r="AZ4736" s="45"/>
      <c r="BA4736" s="25"/>
    </row>
    <row r="4737" spans="52:57" x14ac:dyDescent="0.25">
      <c r="BA4737" s="25"/>
    </row>
    <row r="4738" spans="52:57" x14ac:dyDescent="0.25">
      <c r="AZ4738" s="34"/>
      <c r="BA4738" s="25"/>
    </row>
    <row r="4739" spans="52:57" x14ac:dyDescent="0.25">
      <c r="AZ4739" s="33"/>
      <c r="BA4739" s="25"/>
    </row>
    <row r="4741" spans="52:57" x14ac:dyDescent="0.25">
      <c r="AZ4741" s="34"/>
      <c r="BA4741" s="35"/>
      <c r="BB4741" s="35"/>
      <c r="BC4741" s="35"/>
      <c r="BD4741" s="35"/>
    </row>
    <row r="4742" spans="52:57" x14ac:dyDescent="0.25">
      <c r="AZ4742" s="33"/>
    </row>
    <row r="4743" spans="52:57" x14ac:dyDescent="0.25">
      <c r="AZ4743" s="33"/>
      <c r="BA4743" s="25"/>
      <c r="BE4743" s="35"/>
    </row>
    <row r="4744" spans="52:57" x14ac:dyDescent="0.25">
      <c r="AZ4744" s="33"/>
      <c r="BA4744" s="25"/>
    </row>
    <row r="4745" spans="52:57" x14ac:dyDescent="0.25">
      <c r="AZ4745" s="33"/>
      <c r="BA4745" s="25"/>
    </row>
    <row r="4746" spans="52:57" x14ac:dyDescent="0.25">
      <c r="AZ4746" s="45"/>
      <c r="BA4746" s="25"/>
    </row>
    <row r="4747" spans="52:57" x14ac:dyDescent="0.25">
      <c r="BA4747" s="25"/>
    </row>
    <row r="4748" spans="52:57" x14ac:dyDescent="0.25">
      <c r="AZ4748" s="34"/>
      <c r="BA4748" s="25"/>
    </row>
    <row r="4749" spans="52:57" x14ac:dyDescent="0.25">
      <c r="AZ4749" s="33"/>
      <c r="BA4749" s="25"/>
    </row>
    <row r="4751" spans="52:57" x14ac:dyDescent="0.25">
      <c r="AZ4751" s="34"/>
      <c r="BA4751" s="35"/>
      <c r="BB4751" s="35"/>
      <c r="BC4751" s="35"/>
      <c r="BD4751" s="35"/>
    </row>
    <row r="4752" spans="52:57" x14ac:dyDescent="0.25">
      <c r="AZ4752" s="33"/>
    </row>
    <row r="4753" spans="52:57" x14ac:dyDescent="0.25">
      <c r="AZ4753" s="33"/>
      <c r="BA4753" s="25"/>
      <c r="BE4753" s="35"/>
    </row>
    <row r="4754" spans="52:57" x14ac:dyDescent="0.25">
      <c r="AZ4754" s="33"/>
      <c r="BA4754" s="25"/>
    </row>
    <row r="4755" spans="52:57" x14ac:dyDescent="0.25">
      <c r="AZ4755" s="33"/>
      <c r="BA4755" s="25"/>
    </row>
    <row r="4756" spans="52:57" x14ac:dyDescent="0.25">
      <c r="AZ4756" s="45"/>
      <c r="BA4756" s="25"/>
    </row>
    <row r="4757" spans="52:57" x14ac:dyDescent="0.25">
      <c r="BA4757" s="25"/>
    </row>
    <row r="4758" spans="52:57" x14ac:dyDescent="0.25">
      <c r="AZ4758" s="34"/>
      <c r="BA4758" s="25"/>
    </row>
    <row r="4759" spans="52:57" x14ac:dyDescent="0.25">
      <c r="AZ4759" s="33"/>
      <c r="BA4759" s="25"/>
    </row>
    <row r="4761" spans="52:57" x14ac:dyDescent="0.25">
      <c r="AZ4761" s="34"/>
      <c r="BA4761" s="35"/>
      <c r="BB4761" s="35"/>
      <c r="BC4761" s="35"/>
      <c r="BD4761" s="35"/>
    </row>
    <row r="4762" spans="52:57" x14ac:dyDescent="0.25">
      <c r="AZ4762" s="33"/>
    </row>
    <row r="4763" spans="52:57" x14ac:dyDescent="0.25">
      <c r="AZ4763" s="33"/>
      <c r="BA4763" s="25"/>
      <c r="BE4763" s="35"/>
    </row>
    <row r="4764" spans="52:57" x14ac:dyDescent="0.25">
      <c r="AZ4764" s="33"/>
      <c r="BA4764" s="25"/>
    </row>
    <row r="4765" spans="52:57" x14ac:dyDescent="0.25">
      <c r="AZ4765" s="33"/>
      <c r="BA4765" s="25"/>
    </row>
    <row r="4766" spans="52:57" x14ac:dyDescent="0.25">
      <c r="AZ4766" s="45"/>
      <c r="BA4766" s="25"/>
    </row>
    <row r="4767" spans="52:57" x14ac:dyDescent="0.25">
      <c r="BA4767" s="25"/>
    </row>
    <row r="4768" spans="52:57" x14ac:dyDescent="0.25">
      <c r="AZ4768" s="34"/>
      <c r="BA4768" s="25"/>
    </row>
    <row r="4769" spans="52:57" x14ac:dyDescent="0.25">
      <c r="AZ4769" s="33"/>
      <c r="BA4769" s="25"/>
    </row>
    <row r="4771" spans="52:57" x14ac:dyDescent="0.25">
      <c r="AZ4771" s="34"/>
      <c r="BA4771" s="35"/>
      <c r="BB4771" s="35"/>
      <c r="BC4771" s="35"/>
      <c r="BD4771" s="35"/>
    </row>
    <row r="4772" spans="52:57" x14ac:dyDescent="0.25">
      <c r="AZ4772" s="33"/>
    </row>
    <row r="4773" spans="52:57" x14ac:dyDescent="0.25">
      <c r="AZ4773" s="33"/>
      <c r="BA4773" s="25"/>
      <c r="BE4773" s="35"/>
    </row>
    <row r="4774" spans="52:57" x14ac:dyDescent="0.25">
      <c r="AZ4774" s="33"/>
      <c r="BA4774" s="25"/>
    </row>
    <row r="4775" spans="52:57" x14ac:dyDescent="0.25">
      <c r="AZ4775" s="33"/>
      <c r="BA4775" s="25"/>
    </row>
    <row r="4776" spans="52:57" x14ac:dyDescent="0.25">
      <c r="AZ4776" s="45"/>
      <c r="BA4776" s="25"/>
    </row>
    <row r="4777" spans="52:57" x14ac:dyDescent="0.25">
      <c r="BA4777" s="25"/>
    </row>
    <row r="4778" spans="52:57" x14ac:dyDescent="0.25">
      <c r="AZ4778" s="34"/>
      <c r="BA4778" s="25"/>
    </row>
    <row r="4779" spans="52:57" x14ac:dyDescent="0.25">
      <c r="AZ4779" s="33"/>
      <c r="BA4779" s="25"/>
    </row>
    <row r="4781" spans="52:57" x14ac:dyDescent="0.25">
      <c r="AZ4781" s="34"/>
      <c r="BA4781" s="35"/>
      <c r="BB4781" s="35"/>
      <c r="BC4781" s="35"/>
      <c r="BD4781" s="35"/>
    </row>
    <row r="4782" spans="52:57" x14ac:dyDescent="0.25">
      <c r="AZ4782" s="33"/>
    </row>
    <row r="4783" spans="52:57" x14ac:dyDescent="0.25">
      <c r="AZ4783" s="33"/>
      <c r="BA4783" s="25"/>
      <c r="BE4783" s="35"/>
    </row>
    <row r="4784" spans="52:57" x14ac:dyDescent="0.25">
      <c r="AZ4784" s="33"/>
      <c r="BA4784" s="25"/>
    </row>
    <row r="4785" spans="52:57" x14ac:dyDescent="0.25">
      <c r="AZ4785" s="33"/>
      <c r="BA4785" s="25"/>
    </row>
    <row r="4786" spans="52:57" x14ac:dyDescent="0.25">
      <c r="AZ4786" s="45"/>
      <c r="BA4786" s="25"/>
    </row>
    <row r="4787" spans="52:57" x14ac:dyDescent="0.25">
      <c r="BA4787" s="25"/>
    </row>
    <row r="4788" spans="52:57" x14ac:dyDescent="0.25">
      <c r="AZ4788" s="34"/>
      <c r="BA4788" s="25"/>
    </row>
    <row r="4789" spans="52:57" x14ac:dyDescent="0.25">
      <c r="AZ4789" s="33"/>
      <c r="BA4789" s="25"/>
    </row>
    <row r="4791" spans="52:57" x14ac:dyDescent="0.25">
      <c r="AZ4791" s="34"/>
      <c r="BA4791" s="35"/>
      <c r="BB4791" s="35"/>
      <c r="BC4791" s="35"/>
      <c r="BD4791" s="35"/>
    </row>
    <row r="4792" spans="52:57" x14ac:dyDescent="0.25">
      <c r="AZ4792" s="33"/>
    </row>
    <row r="4793" spans="52:57" x14ac:dyDescent="0.25">
      <c r="AZ4793" s="33"/>
      <c r="BA4793" s="25"/>
      <c r="BE4793" s="35"/>
    </row>
    <row r="4794" spans="52:57" x14ac:dyDescent="0.25">
      <c r="AZ4794" s="33"/>
      <c r="BA4794" s="25"/>
    </row>
    <row r="4795" spans="52:57" x14ac:dyDescent="0.25">
      <c r="AZ4795" s="33"/>
      <c r="BA4795" s="25"/>
    </row>
    <row r="4796" spans="52:57" x14ac:dyDescent="0.25">
      <c r="AZ4796" s="45"/>
      <c r="BA4796" s="25"/>
    </row>
    <row r="4797" spans="52:57" x14ac:dyDescent="0.25">
      <c r="BA4797" s="25"/>
    </row>
    <row r="4798" spans="52:57" x14ac:dyDescent="0.25">
      <c r="AZ4798" s="34"/>
      <c r="BA4798" s="25"/>
    </row>
    <row r="4799" spans="52:57" x14ac:dyDescent="0.25">
      <c r="AZ4799" s="33"/>
      <c r="BA4799" s="25"/>
    </row>
    <row r="4801" spans="52:57" x14ac:dyDescent="0.25">
      <c r="AZ4801" s="34"/>
      <c r="BA4801" s="35"/>
      <c r="BB4801" s="35"/>
      <c r="BC4801" s="35"/>
      <c r="BD4801" s="35"/>
    </row>
    <row r="4802" spans="52:57" x14ac:dyDescent="0.25">
      <c r="AZ4802" s="33"/>
    </row>
    <row r="4803" spans="52:57" x14ac:dyDescent="0.25">
      <c r="AZ4803" s="33"/>
      <c r="BA4803" s="25"/>
      <c r="BE4803" s="35"/>
    </row>
    <row r="4804" spans="52:57" x14ac:dyDescent="0.25">
      <c r="AZ4804" s="33"/>
      <c r="BA4804" s="25"/>
    </row>
    <row r="4805" spans="52:57" x14ac:dyDescent="0.25">
      <c r="AZ4805" s="33"/>
      <c r="BA4805" s="25"/>
    </row>
    <row r="4806" spans="52:57" x14ac:dyDescent="0.25">
      <c r="AZ4806" s="45"/>
      <c r="BA4806" s="25"/>
    </row>
    <row r="4807" spans="52:57" x14ac:dyDescent="0.25">
      <c r="BA4807" s="25"/>
    </row>
    <row r="4808" spans="52:57" x14ac:dyDescent="0.25">
      <c r="AZ4808" s="34"/>
      <c r="BA4808" s="25"/>
    </row>
    <row r="4809" spans="52:57" x14ac:dyDescent="0.25">
      <c r="AZ4809" s="33"/>
      <c r="BA4809" s="25"/>
    </row>
    <row r="4811" spans="52:57" x14ac:dyDescent="0.25">
      <c r="AZ4811" s="34"/>
      <c r="BA4811" s="35"/>
      <c r="BB4811" s="35"/>
      <c r="BC4811" s="35"/>
      <c r="BD4811" s="35"/>
    </row>
    <row r="4812" spans="52:57" x14ac:dyDescent="0.25">
      <c r="AZ4812" s="33"/>
    </row>
    <row r="4813" spans="52:57" x14ac:dyDescent="0.25">
      <c r="AZ4813" s="33"/>
      <c r="BA4813" s="25"/>
      <c r="BE4813" s="35"/>
    </row>
    <row r="4814" spans="52:57" x14ac:dyDescent="0.25">
      <c r="AZ4814" s="33"/>
      <c r="BA4814" s="25"/>
    </row>
    <row r="4815" spans="52:57" x14ac:dyDescent="0.25">
      <c r="AZ4815" s="33"/>
      <c r="BA4815" s="25"/>
    </row>
    <row r="4816" spans="52:57" x14ac:dyDescent="0.25">
      <c r="AZ4816" s="45"/>
      <c r="BA4816" s="25"/>
    </row>
    <row r="4817" spans="52:57" x14ac:dyDescent="0.25">
      <c r="BA4817" s="25"/>
    </row>
    <row r="4818" spans="52:57" x14ac:dyDescent="0.25">
      <c r="AZ4818" s="34"/>
      <c r="BA4818" s="25"/>
    </row>
    <row r="4819" spans="52:57" x14ac:dyDescent="0.25">
      <c r="AZ4819" s="33"/>
      <c r="BA4819" s="25"/>
    </row>
    <row r="4821" spans="52:57" x14ac:dyDescent="0.25">
      <c r="AZ4821" s="34"/>
      <c r="BA4821" s="35"/>
      <c r="BB4821" s="35"/>
      <c r="BC4821" s="35"/>
      <c r="BD4821" s="35"/>
    </row>
    <row r="4822" spans="52:57" x14ac:dyDescent="0.25">
      <c r="AZ4822" s="33"/>
    </row>
    <row r="4823" spans="52:57" x14ac:dyDescent="0.25">
      <c r="AZ4823" s="33"/>
      <c r="BA4823" s="25"/>
      <c r="BE4823" s="35"/>
    </row>
    <row r="4824" spans="52:57" x14ac:dyDescent="0.25">
      <c r="AZ4824" s="33"/>
      <c r="BA4824" s="25"/>
    </row>
    <row r="4825" spans="52:57" x14ac:dyDescent="0.25">
      <c r="AZ4825" s="33"/>
      <c r="BA4825" s="25"/>
    </row>
    <row r="4826" spans="52:57" x14ac:dyDescent="0.25">
      <c r="AZ4826" s="45"/>
      <c r="BA4826" s="25"/>
    </row>
    <row r="4827" spans="52:57" x14ac:dyDescent="0.25">
      <c r="BA4827" s="25"/>
    </row>
    <row r="4828" spans="52:57" x14ac:dyDescent="0.25">
      <c r="AZ4828" s="34"/>
      <c r="BA4828" s="25"/>
    </row>
    <row r="4829" spans="52:57" x14ac:dyDescent="0.25">
      <c r="AZ4829" s="33"/>
      <c r="BA4829" s="25"/>
    </row>
    <row r="4831" spans="52:57" x14ac:dyDescent="0.25">
      <c r="AZ4831" s="34"/>
      <c r="BA4831" s="35"/>
      <c r="BB4831" s="35"/>
      <c r="BC4831" s="35"/>
      <c r="BD4831" s="35"/>
    </row>
    <row r="4832" spans="52:57" x14ac:dyDescent="0.25">
      <c r="AZ4832" s="33"/>
    </row>
    <row r="4833" spans="52:57" x14ac:dyDescent="0.25">
      <c r="AZ4833" s="33"/>
      <c r="BA4833" s="25"/>
      <c r="BE4833" s="35"/>
    </row>
    <row r="4834" spans="52:57" x14ac:dyDescent="0.25">
      <c r="AZ4834" s="33"/>
      <c r="BA4834" s="25"/>
    </row>
    <row r="4835" spans="52:57" x14ac:dyDescent="0.25">
      <c r="AZ4835" s="33"/>
      <c r="BA4835" s="25"/>
    </row>
    <row r="4836" spans="52:57" x14ac:dyDescent="0.25">
      <c r="AZ4836" s="45"/>
      <c r="BA4836" s="25"/>
    </row>
    <row r="4837" spans="52:57" x14ac:dyDescent="0.25">
      <c r="BA4837" s="25"/>
    </row>
    <row r="4838" spans="52:57" x14ac:dyDescent="0.25">
      <c r="AZ4838" s="34"/>
      <c r="BA4838" s="25"/>
    </row>
    <row r="4839" spans="52:57" x14ac:dyDescent="0.25">
      <c r="AZ4839" s="33"/>
      <c r="BA4839" s="25"/>
    </row>
    <row r="4841" spans="52:57" x14ac:dyDescent="0.25">
      <c r="AZ4841" s="34"/>
      <c r="BA4841" s="35"/>
      <c r="BB4841" s="35"/>
      <c r="BC4841" s="35"/>
      <c r="BD4841" s="35"/>
    </row>
    <row r="4842" spans="52:57" x14ac:dyDescent="0.25">
      <c r="AZ4842" s="33"/>
    </row>
    <row r="4843" spans="52:57" x14ac:dyDescent="0.25">
      <c r="AZ4843" s="33"/>
      <c r="BA4843" s="25"/>
      <c r="BE4843" s="35"/>
    </row>
    <row r="4844" spans="52:57" x14ac:dyDescent="0.25">
      <c r="AZ4844" s="33"/>
      <c r="BA4844" s="25"/>
    </row>
    <row r="4845" spans="52:57" x14ac:dyDescent="0.25">
      <c r="AZ4845" s="33"/>
      <c r="BA4845" s="25"/>
    </row>
    <row r="4846" spans="52:57" x14ac:dyDescent="0.25">
      <c r="AZ4846" s="45"/>
      <c r="BA4846" s="25"/>
    </row>
    <row r="4847" spans="52:57" x14ac:dyDescent="0.25">
      <c r="BA4847" s="25"/>
    </row>
    <row r="4848" spans="52:57" x14ac:dyDescent="0.25">
      <c r="AZ4848" s="34"/>
      <c r="BA4848" s="25"/>
    </row>
    <row r="4849" spans="52:57" x14ac:dyDescent="0.25">
      <c r="AZ4849" s="33"/>
      <c r="BA4849" s="25"/>
    </row>
    <row r="4851" spans="52:57" x14ac:dyDescent="0.25">
      <c r="AZ4851" s="34"/>
      <c r="BA4851" s="35"/>
      <c r="BB4851" s="35"/>
      <c r="BC4851" s="35"/>
      <c r="BD4851" s="35"/>
    </row>
    <row r="4852" spans="52:57" x14ac:dyDescent="0.25">
      <c r="AZ4852" s="33"/>
    </row>
    <row r="4853" spans="52:57" x14ac:dyDescent="0.25">
      <c r="AZ4853" s="33"/>
      <c r="BA4853" s="25"/>
      <c r="BE4853" s="35"/>
    </row>
    <row r="4854" spans="52:57" x14ac:dyDescent="0.25">
      <c r="AZ4854" s="33"/>
      <c r="BA4854" s="25"/>
    </row>
    <row r="4855" spans="52:57" x14ac:dyDescent="0.25">
      <c r="AZ4855" s="33"/>
      <c r="BA4855" s="25"/>
    </row>
    <row r="4856" spans="52:57" x14ac:dyDescent="0.25">
      <c r="AZ4856" s="45"/>
      <c r="BA4856" s="25"/>
    </row>
    <row r="4857" spans="52:57" x14ac:dyDescent="0.25">
      <c r="BA4857" s="25"/>
    </row>
    <row r="4858" spans="52:57" x14ac:dyDescent="0.25">
      <c r="AZ4858" s="34"/>
      <c r="BA4858" s="25"/>
    </row>
    <row r="4859" spans="52:57" x14ac:dyDescent="0.25">
      <c r="AZ4859" s="33"/>
      <c r="BA4859" s="25"/>
    </row>
    <row r="4861" spans="52:57" x14ac:dyDescent="0.25">
      <c r="AZ4861" s="34"/>
      <c r="BA4861" s="35"/>
      <c r="BB4861" s="35"/>
      <c r="BC4861" s="35"/>
      <c r="BD4861" s="35"/>
    </row>
    <row r="4862" spans="52:57" x14ac:dyDescent="0.25">
      <c r="AZ4862" s="33"/>
    </row>
    <row r="4863" spans="52:57" x14ac:dyDescent="0.25">
      <c r="AZ4863" s="33"/>
      <c r="BA4863" s="25"/>
      <c r="BE4863" s="35"/>
    </row>
    <row r="4864" spans="52:57" x14ac:dyDescent="0.25">
      <c r="AZ4864" s="33"/>
      <c r="BA4864" s="25"/>
    </row>
    <row r="4865" spans="52:57" x14ac:dyDescent="0.25">
      <c r="AZ4865" s="33"/>
      <c r="BA4865" s="25"/>
    </row>
    <row r="4866" spans="52:57" x14ac:dyDescent="0.25">
      <c r="AZ4866" s="45"/>
      <c r="BA4866" s="25"/>
    </row>
    <row r="4867" spans="52:57" x14ac:dyDescent="0.25">
      <c r="BA4867" s="25"/>
    </row>
    <row r="4868" spans="52:57" x14ac:dyDescent="0.25">
      <c r="AZ4868" s="34"/>
      <c r="BA4868" s="25"/>
    </row>
    <row r="4869" spans="52:57" x14ac:dyDescent="0.25">
      <c r="AZ4869" s="33"/>
      <c r="BA4869" s="25"/>
    </row>
    <row r="4871" spans="52:57" x14ac:dyDescent="0.25">
      <c r="AZ4871" s="34"/>
      <c r="BA4871" s="35"/>
      <c r="BB4871" s="35"/>
      <c r="BC4871" s="35"/>
      <c r="BD4871" s="35"/>
    </row>
    <row r="4872" spans="52:57" x14ac:dyDescent="0.25">
      <c r="AZ4872" s="33"/>
    </row>
    <row r="4873" spans="52:57" x14ac:dyDescent="0.25">
      <c r="AZ4873" s="33"/>
      <c r="BA4873" s="25"/>
      <c r="BE4873" s="35"/>
    </row>
    <row r="4874" spans="52:57" x14ac:dyDescent="0.25">
      <c r="AZ4874" s="33"/>
      <c r="BA4874" s="25"/>
    </row>
    <row r="4875" spans="52:57" x14ac:dyDescent="0.25">
      <c r="AZ4875" s="33"/>
      <c r="BA4875" s="25"/>
    </row>
    <row r="4876" spans="52:57" x14ac:dyDescent="0.25">
      <c r="AZ4876" s="45"/>
      <c r="BA4876" s="25"/>
    </row>
    <row r="4877" spans="52:57" x14ac:dyDescent="0.25">
      <c r="BA4877" s="25"/>
    </row>
    <row r="4878" spans="52:57" x14ac:dyDescent="0.25">
      <c r="AZ4878" s="34"/>
      <c r="BA4878" s="25"/>
    </row>
    <row r="4879" spans="52:57" x14ac:dyDescent="0.25">
      <c r="AZ4879" s="33"/>
      <c r="BA4879" s="25"/>
    </row>
    <row r="4881" spans="52:57" x14ac:dyDescent="0.25">
      <c r="AZ4881" s="34"/>
      <c r="BA4881" s="35"/>
      <c r="BB4881" s="35"/>
      <c r="BC4881" s="35"/>
      <c r="BD4881" s="35"/>
    </row>
    <row r="4882" spans="52:57" x14ac:dyDescent="0.25">
      <c r="AZ4882" s="33"/>
    </row>
    <row r="4883" spans="52:57" x14ac:dyDescent="0.25">
      <c r="AZ4883" s="33"/>
      <c r="BA4883" s="25"/>
      <c r="BE4883" s="35"/>
    </row>
    <row r="4884" spans="52:57" x14ac:dyDescent="0.25">
      <c r="AZ4884" s="33"/>
      <c r="BA4884" s="25"/>
    </row>
    <row r="4885" spans="52:57" x14ac:dyDescent="0.25">
      <c r="AZ4885" s="33"/>
      <c r="BA4885" s="25"/>
    </row>
    <row r="4886" spans="52:57" x14ac:dyDescent="0.25">
      <c r="AZ4886" s="45"/>
      <c r="BA4886" s="25"/>
    </row>
    <row r="4887" spans="52:57" x14ac:dyDescent="0.25">
      <c r="BA4887" s="25"/>
    </row>
    <row r="4888" spans="52:57" x14ac:dyDescent="0.25">
      <c r="AZ4888" s="34"/>
      <c r="BA4888" s="25"/>
    </row>
    <row r="4889" spans="52:57" x14ac:dyDescent="0.25">
      <c r="AZ4889" s="33"/>
      <c r="BA4889" s="25"/>
    </row>
    <row r="4891" spans="52:57" x14ac:dyDescent="0.25">
      <c r="AZ4891" s="34"/>
      <c r="BA4891" s="35"/>
      <c r="BB4891" s="35"/>
      <c r="BC4891" s="35"/>
      <c r="BD4891" s="35"/>
    </row>
    <row r="4892" spans="52:57" x14ac:dyDescent="0.25">
      <c r="AZ4892" s="33"/>
    </row>
    <row r="4893" spans="52:57" x14ac:dyDescent="0.25">
      <c r="AZ4893" s="33"/>
      <c r="BA4893" s="25"/>
      <c r="BE4893" s="35"/>
    </row>
    <row r="4894" spans="52:57" x14ac:dyDescent="0.25">
      <c r="AZ4894" s="33"/>
      <c r="BA4894" s="25"/>
    </row>
    <row r="4895" spans="52:57" x14ac:dyDescent="0.25">
      <c r="AZ4895" s="33"/>
      <c r="BA4895" s="25"/>
    </row>
    <row r="4896" spans="52:57" x14ac:dyDescent="0.25">
      <c r="AZ4896" s="45"/>
      <c r="BA4896" s="25"/>
    </row>
    <row r="4897" spans="52:57" x14ac:dyDescent="0.25">
      <c r="BA4897" s="25"/>
    </row>
    <row r="4898" spans="52:57" x14ac:dyDescent="0.25">
      <c r="AZ4898" s="34"/>
      <c r="BA4898" s="25"/>
    </row>
    <row r="4899" spans="52:57" x14ac:dyDescent="0.25">
      <c r="AZ4899" s="33"/>
      <c r="BA4899" s="25"/>
    </row>
    <row r="4901" spans="52:57" x14ac:dyDescent="0.25">
      <c r="AZ4901" s="34"/>
      <c r="BA4901" s="35"/>
      <c r="BB4901" s="35"/>
      <c r="BC4901" s="35"/>
      <c r="BD4901" s="35"/>
    </row>
    <row r="4902" spans="52:57" x14ac:dyDescent="0.25">
      <c r="AZ4902" s="33"/>
    </row>
    <row r="4903" spans="52:57" x14ac:dyDescent="0.25">
      <c r="AZ4903" s="33"/>
      <c r="BA4903" s="25"/>
      <c r="BE4903" s="35"/>
    </row>
    <row r="4904" spans="52:57" x14ac:dyDescent="0.25">
      <c r="AZ4904" s="33"/>
      <c r="BA4904" s="25"/>
    </row>
    <row r="4905" spans="52:57" x14ac:dyDescent="0.25">
      <c r="AZ4905" s="33"/>
      <c r="BA4905" s="25"/>
    </row>
    <row r="4906" spans="52:57" x14ac:dyDescent="0.25">
      <c r="AZ4906" s="45"/>
      <c r="BA4906" s="25"/>
    </row>
    <row r="4907" spans="52:57" x14ac:dyDescent="0.25">
      <c r="BA4907" s="25"/>
    </row>
    <row r="4908" spans="52:57" x14ac:dyDescent="0.25">
      <c r="AZ4908" s="34"/>
      <c r="BA4908" s="25"/>
    </row>
    <row r="4909" spans="52:57" x14ac:dyDescent="0.25">
      <c r="AZ4909" s="33"/>
      <c r="BA4909" s="25"/>
    </row>
    <row r="4911" spans="52:57" x14ac:dyDescent="0.25">
      <c r="AZ4911" s="34"/>
      <c r="BA4911" s="35"/>
      <c r="BB4911" s="35"/>
      <c r="BC4911" s="35"/>
      <c r="BD4911" s="35"/>
    </row>
    <row r="4912" spans="52:57" x14ac:dyDescent="0.25">
      <c r="AZ4912" s="33"/>
    </row>
    <row r="4913" spans="52:57" x14ac:dyDescent="0.25">
      <c r="AZ4913" s="33"/>
      <c r="BA4913" s="25"/>
      <c r="BE4913" s="35"/>
    </row>
    <row r="4914" spans="52:57" x14ac:dyDescent="0.25">
      <c r="AZ4914" s="33"/>
      <c r="BA4914" s="25"/>
    </row>
    <row r="4915" spans="52:57" x14ac:dyDescent="0.25">
      <c r="AZ4915" s="33"/>
      <c r="BA4915" s="25"/>
    </row>
    <row r="4916" spans="52:57" x14ac:dyDescent="0.25">
      <c r="AZ4916" s="45"/>
      <c r="BA4916" s="25"/>
    </row>
    <row r="4917" spans="52:57" x14ac:dyDescent="0.25">
      <c r="BA4917" s="25"/>
    </row>
    <row r="4918" spans="52:57" x14ac:dyDescent="0.25">
      <c r="AZ4918" s="34"/>
      <c r="BA4918" s="25"/>
    </row>
    <row r="4919" spans="52:57" x14ac:dyDescent="0.25">
      <c r="AZ4919" s="33"/>
      <c r="BA4919" s="25"/>
    </row>
    <row r="4921" spans="52:57" x14ac:dyDescent="0.25">
      <c r="AZ4921" s="34"/>
      <c r="BA4921" s="35"/>
      <c r="BB4921" s="35"/>
      <c r="BC4921" s="35"/>
      <c r="BD4921" s="35"/>
    </row>
    <row r="4922" spans="52:57" x14ac:dyDescent="0.25">
      <c r="AZ4922" s="33"/>
    </row>
    <row r="4923" spans="52:57" x14ac:dyDescent="0.25">
      <c r="AZ4923" s="33"/>
      <c r="BA4923" s="25"/>
      <c r="BE4923" s="35"/>
    </row>
    <row r="4924" spans="52:57" x14ac:dyDescent="0.25">
      <c r="AZ4924" s="33"/>
      <c r="BA4924" s="25"/>
    </row>
    <row r="4925" spans="52:57" x14ac:dyDescent="0.25">
      <c r="AZ4925" s="33"/>
      <c r="BA4925" s="25"/>
    </row>
    <row r="4926" spans="52:57" x14ac:dyDescent="0.25">
      <c r="AZ4926" s="45"/>
      <c r="BA4926" s="25"/>
    </row>
    <row r="4927" spans="52:57" x14ac:dyDescent="0.25">
      <c r="BA4927" s="25"/>
    </row>
    <row r="4928" spans="52:57" x14ac:dyDescent="0.25">
      <c r="AZ4928" s="34"/>
      <c r="BA4928" s="25"/>
    </row>
    <row r="4929" spans="52:57" x14ac:dyDescent="0.25">
      <c r="AZ4929" s="33"/>
      <c r="BA4929" s="25"/>
    </row>
    <row r="4931" spans="52:57" x14ac:dyDescent="0.25">
      <c r="AZ4931" s="34"/>
      <c r="BA4931" s="35"/>
      <c r="BB4931" s="35"/>
      <c r="BC4931" s="35"/>
      <c r="BD4931" s="35"/>
    </row>
    <row r="4932" spans="52:57" x14ac:dyDescent="0.25">
      <c r="AZ4932" s="33"/>
    </row>
    <row r="4933" spans="52:57" x14ac:dyDescent="0.25">
      <c r="AZ4933" s="33"/>
      <c r="BA4933" s="25"/>
      <c r="BE4933" s="35"/>
    </row>
    <row r="4934" spans="52:57" x14ac:dyDescent="0.25">
      <c r="AZ4934" s="33"/>
      <c r="BA4934" s="25"/>
    </row>
    <row r="4935" spans="52:57" x14ac:dyDescent="0.25">
      <c r="AZ4935" s="33"/>
      <c r="BA4935" s="25"/>
    </row>
    <row r="4936" spans="52:57" x14ac:dyDescent="0.25">
      <c r="AZ4936" s="45"/>
      <c r="BA4936" s="25"/>
    </row>
    <row r="4937" spans="52:57" x14ac:dyDescent="0.25">
      <c r="BA4937" s="25"/>
    </row>
    <row r="4938" spans="52:57" x14ac:dyDescent="0.25">
      <c r="AZ4938" s="34"/>
      <c r="BA4938" s="25"/>
    </row>
    <row r="4939" spans="52:57" x14ac:dyDescent="0.25">
      <c r="AZ4939" s="33"/>
      <c r="BA4939" s="25"/>
    </row>
    <row r="4941" spans="52:57" x14ac:dyDescent="0.25">
      <c r="AZ4941" s="34"/>
      <c r="BA4941" s="35"/>
      <c r="BB4941" s="35"/>
      <c r="BC4941" s="35"/>
      <c r="BD4941" s="35"/>
    </row>
    <row r="4942" spans="52:57" x14ac:dyDescent="0.25">
      <c r="AZ4942" s="33"/>
    </row>
    <row r="4943" spans="52:57" x14ac:dyDescent="0.25">
      <c r="AZ4943" s="33"/>
      <c r="BA4943" s="25"/>
      <c r="BE4943" s="35"/>
    </row>
    <row r="4944" spans="52:57" x14ac:dyDescent="0.25">
      <c r="AZ4944" s="33"/>
      <c r="BA4944" s="25"/>
    </row>
    <row r="4945" spans="52:57" x14ac:dyDescent="0.25">
      <c r="AZ4945" s="33"/>
      <c r="BA4945" s="25"/>
    </row>
    <row r="4946" spans="52:57" x14ac:dyDescent="0.25">
      <c r="AZ4946" s="45"/>
      <c r="BA4946" s="25"/>
    </row>
    <row r="4947" spans="52:57" x14ac:dyDescent="0.25">
      <c r="BA4947" s="25"/>
    </row>
    <row r="4948" spans="52:57" x14ac:dyDescent="0.25">
      <c r="AZ4948" s="34"/>
      <c r="BA4948" s="25"/>
    </row>
    <row r="4949" spans="52:57" x14ac:dyDescent="0.25">
      <c r="AZ4949" s="33"/>
      <c r="BA4949" s="25"/>
    </row>
    <row r="4951" spans="52:57" x14ac:dyDescent="0.25">
      <c r="AZ4951" s="34"/>
      <c r="BA4951" s="35"/>
      <c r="BB4951" s="35"/>
      <c r="BC4951" s="35"/>
      <c r="BD4951" s="35"/>
    </row>
    <row r="4952" spans="52:57" x14ac:dyDescent="0.25">
      <c r="AZ4952" s="33"/>
    </row>
    <row r="4953" spans="52:57" x14ac:dyDescent="0.25">
      <c r="AZ4953" s="33"/>
      <c r="BA4953" s="25"/>
      <c r="BE4953" s="35"/>
    </row>
    <row r="4954" spans="52:57" x14ac:dyDescent="0.25">
      <c r="AZ4954" s="33"/>
      <c r="BA4954" s="25"/>
    </row>
    <row r="4955" spans="52:57" x14ac:dyDescent="0.25">
      <c r="AZ4955" s="33"/>
      <c r="BA4955" s="25"/>
    </row>
    <row r="4956" spans="52:57" x14ac:dyDescent="0.25">
      <c r="AZ4956" s="45"/>
      <c r="BA4956" s="25"/>
    </row>
    <row r="4957" spans="52:57" x14ac:dyDescent="0.25">
      <c r="BA4957" s="25"/>
    </row>
    <row r="4958" spans="52:57" x14ac:dyDescent="0.25">
      <c r="AZ4958" s="34"/>
      <c r="BA4958" s="25"/>
    </row>
    <row r="4959" spans="52:57" x14ac:dyDescent="0.25">
      <c r="AZ4959" s="33"/>
      <c r="BA4959" s="25"/>
    </row>
    <row r="4961" spans="52:57" x14ac:dyDescent="0.25">
      <c r="AZ4961" s="34"/>
      <c r="BA4961" s="35"/>
      <c r="BB4961" s="35"/>
      <c r="BC4961" s="35"/>
      <c r="BD4961" s="35"/>
    </row>
    <row r="4962" spans="52:57" x14ac:dyDescent="0.25">
      <c r="AZ4962" s="33"/>
    </row>
    <row r="4963" spans="52:57" x14ac:dyDescent="0.25">
      <c r="AZ4963" s="33"/>
      <c r="BA4963" s="25"/>
      <c r="BE4963" s="35"/>
    </row>
    <row r="4964" spans="52:57" x14ac:dyDescent="0.25">
      <c r="AZ4964" s="33"/>
      <c r="BA4964" s="25"/>
    </row>
    <row r="4965" spans="52:57" x14ac:dyDescent="0.25">
      <c r="AZ4965" s="33"/>
      <c r="BA4965" s="25"/>
    </row>
    <row r="4966" spans="52:57" x14ac:dyDescent="0.25">
      <c r="AZ4966" s="45"/>
      <c r="BA4966" s="25"/>
    </row>
    <row r="4967" spans="52:57" x14ac:dyDescent="0.25">
      <c r="BA4967" s="25"/>
    </row>
    <row r="4968" spans="52:57" x14ac:dyDescent="0.25">
      <c r="AZ4968" s="34"/>
      <c r="BA4968" s="25"/>
    </row>
    <row r="4969" spans="52:57" x14ac:dyDescent="0.25">
      <c r="AZ4969" s="33"/>
      <c r="BA4969" s="25"/>
    </row>
    <row r="4971" spans="52:57" x14ac:dyDescent="0.25">
      <c r="AZ4971" s="34"/>
      <c r="BA4971" s="35"/>
      <c r="BB4971" s="35"/>
      <c r="BC4971" s="35"/>
      <c r="BD4971" s="35"/>
    </row>
    <row r="4972" spans="52:57" x14ac:dyDescent="0.25">
      <c r="AZ4972" s="33"/>
    </row>
    <row r="4973" spans="52:57" x14ac:dyDescent="0.25">
      <c r="AZ4973" s="33"/>
      <c r="BA4973" s="25"/>
      <c r="BE4973" s="35"/>
    </row>
    <row r="4974" spans="52:57" x14ac:dyDescent="0.25">
      <c r="AZ4974" s="33"/>
      <c r="BA4974" s="25"/>
    </row>
    <row r="4975" spans="52:57" x14ac:dyDescent="0.25">
      <c r="AZ4975" s="33"/>
      <c r="BA4975" s="25"/>
    </row>
    <row r="4976" spans="52:57" x14ac:dyDescent="0.25">
      <c r="AZ4976" s="45"/>
      <c r="BA4976" s="25"/>
    </row>
    <row r="4977" spans="52:57" x14ac:dyDescent="0.25">
      <c r="BA4977" s="25"/>
    </row>
    <row r="4978" spans="52:57" x14ac:dyDescent="0.25">
      <c r="AZ4978" s="34"/>
      <c r="BA4978" s="25"/>
    </row>
    <row r="4979" spans="52:57" x14ac:dyDescent="0.25">
      <c r="AZ4979" s="33"/>
      <c r="BA4979" s="25"/>
    </row>
    <row r="4981" spans="52:57" x14ac:dyDescent="0.25">
      <c r="AZ4981" s="34"/>
      <c r="BA4981" s="35"/>
      <c r="BB4981" s="35"/>
      <c r="BC4981" s="35"/>
      <c r="BD4981" s="35"/>
    </row>
    <row r="4982" spans="52:57" x14ac:dyDescent="0.25">
      <c r="AZ4982" s="33"/>
    </row>
    <row r="4983" spans="52:57" x14ac:dyDescent="0.25">
      <c r="AZ4983" s="33"/>
      <c r="BA4983" s="25"/>
      <c r="BE4983" s="35"/>
    </row>
    <row r="4984" spans="52:57" x14ac:dyDescent="0.25">
      <c r="AZ4984" s="33"/>
      <c r="BA4984" s="25"/>
    </row>
    <row r="4985" spans="52:57" x14ac:dyDescent="0.25">
      <c r="AZ4985" s="33"/>
      <c r="BA4985" s="25"/>
    </row>
    <row r="4986" spans="52:57" x14ac:dyDescent="0.25">
      <c r="AZ4986" s="45"/>
      <c r="BA4986" s="25"/>
    </row>
    <row r="4987" spans="52:57" x14ac:dyDescent="0.25">
      <c r="BA4987" s="25"/>
    </row>
    <row r="4988" spans="52:57" x14ac:dyDescent="0.25">
      <c r="AZ4988" s="34"/>
      <c r="BA4988" s="25"/>
    </row>
    <row r="4989" spans="52:57" x14ac:dyDescent="0.25">
      <c r="AZ4989" s="33"/>
      <c r="BA4989" s="25"/>
    </row>
    <row r="4991" spans="52:57" x14ac:dyDescent="0.25">
      <c r="AZ4991" s="34"/>
      <c r="BA4991" s="35"/>
      <c r="BB4991" s="35"/>
      <c r="BC4991" s="35"/>
      <c r="BD4991" s="35"/>
    </row>
    <row r="4992" spans="52:57" x14ac:dyDescent="0.25">
      <c r="AZ4992" s="33"/>
    </row>
    <row r="4993" spans="52:57" x14ac:dyDescent="0.25">
      <c r="AZ4993" s="33"/>
      <c r="BA4993" s="25"/>
      <c r="BE4993" s="35"/>
    </row>
    <row r="4994" spans="52:57" x14ac:dyDescent="0.25">
      <c r="AZ4994" s="33"/>
      <c r="BA4994" s="25"/>
    </row>
    <row r="4995" spans="52:57" x14ac:dyDescent="0.25">
      <c r="AZ4995" s="33"/>
      <c r="BA4995" s="25"/>
    </row>
    <row r="4996" spans="52:57" x14ac:dyDescent="0.25">
      <c r="AZ4996" s="45"/>
      <c r="BA4996" s="25"/>
    </row>
    <row r="4997" spans="52:57" x14ac:dyDescent="0.25">
      <c r="BA4997" s="25"/>
    </row>
    <row r="4998" spans="52:57" x14ac:dyDescent="0.25">
      <c r="AZ4998" s="34"/>
      <c r="BA4998" s="25"/>
    </row>
    <row r="4999" spans="52:57" x14ac:dyDescent="0.25">
      <c r="AZ4999" s="33"/>
      <c r="BA4999" s="25"/>
    </row>
    <row r="5001" spans="52:57" x14ac:dyDescent="0.25">
      <c r="AZ5001" s="34"/>
      <c r="BA5001" s="35"/>
      <c r="BB5001" s="35"/>
      <c r="BC5001" s="35"/>
      <c r="BD5001" s="35"/>
    </row>
    <row r="5002" spans="52:57" x14ac:dyDescent="0.25">
      <c r="AZ5002" s="33"/>
    </row>
    <row r="5003" spans="52:57" x14ac:dyDescent="0.25">
      <c r="AZ5003" s="33"/>
      <c r="BA5003" s="25"/>
      <c r="BE5003" s="35"/>
    </row>
    <row r="5004" spans="52:57" x14ac:dyDescent="0.25">
      <c r="AZ5004" s="33"/>
      <c r="BA5004" s="25"/>
    </row>
    <row r="5005" spans="52:57" x14ac:dyDescent="0.25">
      <c r="AZ5005" s="33"/>
      <c r="BA5005" s="25"/>
    </row>
    <row r="5006" spans="52:57" x14ac:dyDescent="0.25">
      <c r="AZ5006" s="45"/>
      <c r="BA5006" s="25"/>
    </row>
    <row r="5007" spans="52:57" x14ac:dyDescent="0.25">
      <c r="BA5007" s="25"/>
    </row>
    <row r="5008" spans="52:57" x14ac:dyDescent="0.25">
      <c r="AZ5008" s="34"/>
      <c r="BA5008" s="25"/>
    </row>
    <row r="5009" spans="52:57" x14ac:dyDescent="0.25">
      <c r="AZ5009" s="33"/>
      <c r="BA5009" s="25"/>
    </row>
    <row r="5011" spans="52:57" x14ac:dyDescent="0.25">
      <c r="AZ5011" s="34"/>
      <c r="BA5011" s="35"/>
      <c r="BB5011" s="35"/>
      <c r="BC5011" s="35"/>
      <c r="BD5011" s="35"/>
    </row>
    <row r="5012" spans="52:57" x14ac:dyDescent="0.25">
      <c r="AZ5012" s="33"/>
    </row>
    <row r="5013" spans="52:57" x14ac:dyDescent="0.25">
      <c r="AZ5013" s="33"/>
      <c r="BA5013" s="25"/>
      <c r="BE5013" s="35"/>
    </row>
    <row r="5014" spans="52:57" x14ac:dyDescent="0.25">
      <c r="AZ5014" s="33"/>
      <c r="BA5014" s="25"/>
    </row>
    <row r="5015" spans="52:57" x14ac:dyDescent="0.25">
      <c r="AZ5015" s="33"/>
      <c r="BA5015" s="25"/>
    </row>
    <row r="5016" spans="52:57" x14ac:dyDescent="0.25">
      <c r="AZ5016" s="45"/>
      <c r="BA5016" s="25"/>
    </row>
    <row r="5017" spans="52:57" x14ac:dyDescent="0.25">
      <c r="BA5017" s="25"/>
    </row>
    <row r="5018" spans="52:57" x14ac:dyDescent="0.25">
      <c r="AZ5018" s="34"/>
      <c r="BA5018" s="25"/>
    </row>
    <row r="5019" spans="52:57" x14ac:dyDescent="0.25">
      <c r="AZ5019" s="33"/>
      <c r="BA5019" s="25"/>
    </row>
    <row r="5021" spans="52:57" x14ac:dyDescent="0.25">
      <c r="AZ5021" s="34"/>
      <c r="BA5021" s="35"/>
      <c r="BB5021" s="35"/>
      <c r="BC5021" s="35"/>
      <c r="BD5021" s="35"/>
    </row>
    <row r="5022" spans="52:57" x14ac:dyDescent="0.25">
      <c r="AZ5022" s="33"/>
    </row>
    <row r="5023" spans="52:57" x14ac:dyDescent="0.25">
      <c r="AZ5023" s="33"/>
      <c r="BA5023" s="25"/>
      <c r="BE5023" s="35"/>
    </row>
    <row r="5024" spans="52:57" x14ac:dyDescent="0.25">
      <c r="AZ5024" s="33"/>
      <c r="BA5024" s="25"/>
    </row>
    <row r="5025" spans="52:57" x14ac:dyDescent="0.25">
      <c r="AZ5025" s="33"/>
      <c r="BA5025" s="25"/>
    </row>
    <row r="5026" spans="52:57" x14ac:dyDescent="0.25">
      <c r="AZ5026" s="45"/>
      <c r="BA5026" s="25"/>
    </row>
    <row r="5027" spans="52:57" x14ac:dyDescent="0.25">
      <c r="BA5027" s="25"/>
    </row>
    <row r="5028" spans="52:57" x14ac:dyDescent="0.25">
      <c r="AZ5028" s="34"/>
      <c r="BA5028" s="25"/>
    </row>
    <row r="5029" spans="52:57" x14ac:dyDescent="0.25">
      <c r="AZ5029" s="33"/>
      <c r="BA5029" s="25"/>
    </row>
    <row r="5031" spans="52:57" x14ac:dyDescent="0.25">
      <c r="AZ5031" s="34"/>
      <c r="BA5031" s="35"/>
      <c r="BB5031" s="35"/>
      <c r="BC5031" s="35"/>
      <c r="BD5031" s="35"/>
    </row>
    <row r="5032" spans="52:57" x14ac:dyDescent="0.25">
      <c r="AZ5032" s="33"/>
    </row>
    <row r="5033" spans="52:57" x14ac:dyDescent="0.25">
      <c r="AZ5033" s="33"/>
      <c r="BA5033" s="25"/>
      <c r="BE5033" s="35"/>
    </row>
    <row r="5034" spans="52:57" x14ac:dyDescent="0.25">
      <c r="AZ5034" s="33"/>
      <c r="BA5034" s="25"/>
    </row>
    <row r="5035" spans="52:57" x14ac:dyDescent="0.25">
      <c r="AZ5035" s="33"/>
      <c r="BA5035" s="25"/>
    </row>
    <row r="5036" spans="52:57" x14ac:dyDescent="0.25">
      <c r="AZ5036" s="45"/>
      <c r="BA5036" s="25"/>
    </row>
    <row r="5037" spans="52:57" x14ac:dyDescent="0.25">
      <c r="BA5037" s="25"/>
    </row>
    <row r="5038" spans="52:57" x14ac:dyDescent="0.25">
      <c r="AZ5038" s="34"/>
      <c r="BA5038" s="25"/>
    </row>
    <row r="5039" spans="52:57" x14ac:dyDescent="0.25">
      <c r="AZ5039" s="33"/>
      <c r="BA5039" s="25"/>
    </row>
    <row r="5041" spans="52:57" x14ac:dyDescent="0.25">
      <c r="AZ5041" s="34"/>
      <c r="BA5041" s="35"/>
      <c r="BB5041" s="35"/>
      <c r="BC5041" s="35"/>
      <c r="BD5041" s="35"/>
    </row>
    <row r="5042" spans="52:57" x14ac:dyDescent="0.25">
      <c r="AZ5042" s="33"/>
    </row>
    <row r="5043" spans="52:57" x14ac:dyDescent="0.25">
      <c r="AZ5043" s="33"/>
      <c r="BA5043" s="25"/>
      <c r="BE5043" s="35"/>
    </row>
    <row r="5044" spans="52:57" x14ac:dyDescent="0.25">
      <c r="AZ5044" s="33"/>
      <c r="BA5044" s="25"/>
    </row>
    <row r="5045" spans="52:57" x14ac:dyDescent="0.25">
      <c r="AZ5045" s="33"/>
      <c r="BA5045" s="25"/>
    </row>
    <row r="5046" spans="52:57" x14ac:dyDescent="0.25">
      <c r="AZ5046" s="45"/>
      <c r="BA5046" s="25"/>
    </row>
    <row r="5047" spans="52:57" x14ac:dyDescent="0.25">
      <c r="BA5047" s="25"/>
    </row>
    <row r="5048" spans="52:57" x14ac:dyDescent="0.25">
      <c r="AZ5048" s="34"/>
      <c r="BA5048" s="25"/>
    </row>
    <row r="5049" spans="52:57" x14ac:dyDescent="0.25">
      <c r="AZ5049" s="33"/>
      <c r="BA5049" s="25"/>
    </row>
    <row r="5051" spans="52:57" x14ac:dyDescent="0.25">
      <c r="AZ5051" s="34"/>
      <c r="BA5051" s="35"/>
      <c r="BB5051" s="35"/>
      <c r="BC5051" s="35"/>
      <c r="BD5051" s="35"/>
    </row>
    <row r="5052" spans="52:57" x14ac:dyDescent="0.25">
      <c r="AZ5052" s="33"/>
    </row>
    <row r="5053" spans="52:57" x14ac:dyDescent="0.25">
      <c r="AZ5053" s="33"/>
      <c r="BA5053" s="25"/>
      <c r="BE5053" s="35"/>
    </row>
    <row r="5054" spans="52:57" x14ac:dyDescent="0.25">
      <c r="AZ5054" s="33"/>
      <c r="BA5054" s="25"/>
    </row>
    <row r="5055" spans="52:57" x14ac:dyDescent="0.25">
      <c r="AZ5055" s="33"/>
      <c r="BA5055" s="25"/>
    </row>
    <row r="5056" spans="52:57" x14ac:dyDescent="0.25">
      <c r="AZ5056" s="45"/>
      <c r="BA5056" s="25"/>
    </row>
    <row r="5057" spans="52:57" x14ac:dyDescent="0.25">
      <c r="BA5057" s="25"/>
    </row>
    <row r="5058" spans="52:57" x14ac:dyDescent="0.25">
      <c r="AZ5058" s="34"/>
      <c r="BA5058" s="25"/>
    </row>
    <row r="5059" spans="52:57" x14ac:dyDescent="0.25">
      <c r="AZ5059" s="33"/>
      <c r="BA5059" s="25"/>
    </row>
    <row r="5061" spans="52:57" x14ac:dyDescent="0.25">
      <c r="AZ5061" s="34"/>
      <c r="BA5061" s="35"/>
      <c r="BB5061" s="35"/>
      <c r="BC5061" s="35"/>
      <c r="BD5061" s="35"/>
    </row>
    <row r="5062" spans="52:57" x14ac:dyDescent="0.25">
      <c r="AZ5062" s="33"/>
    </row>
    <row r="5063" spans="52:57" x14ac:dyDescent="0.25">
      <c r="AZ5063" s="33"/>
      <c r="BA5063" s="25"/>
      <c r="BE5063" s="35"/>
    </row>
    <row r="5064" spans="52:57" x14ac:dyDescent="0.25">
      <c r="AZ5064" s="33"/>
      <c r="BA5064" s="25"/>
    </row>
    <row r="5065" spans="52:57" x14ac:dyDescent="0.25">
      <c r="AZ5065" s="33"/>
      <c r="BA5065" s="25"/>
    </row>
    <row r="5066" spans="52:57" x14ac:dyDescent="0.25">
      <c r="AZ5066" s="45"/>
      <c r="BA5066" s="25"/>
    </row>
    <row r="5067" spans="52:57" x14ac:dyDescent="0.25">
      <c r="BA5067" s="25"/>
    </row>
    <row r="5068" spans="52:57" x14ac:dyDescent="0.25">
      <c r="AZ5068" s="34"/>
      <c r="BA5068" s="25"/>
    </row>
    <row r="5069" spans="52:57" x14ac:dyDescent="0.25">
      <c r="AZ5069" s="33"/>
      <c r="BA5069" s="25"/>
    </row>
    <row r="5071" spans="52:57" x14ac:dyDescent="0.25">
      <c r="AZ5071" s="34"/>
      <c r="BA5071" s="35"/>
      <c r="BB5071" s="35"/>
      <c r="BC5071" s="35"/>
      <c r="BD5071" s="35"/>
    </row>
    <row r="5072" spans="52:57" x14ac:dyDescent="0.25">
      <c r="AZ5072" s="33"/>
    </row>
    <row r="5073" spans="52:57" x14ac:dyDescent="0.25">
      <c r="AZ5073" s="33"/>
      <c r="BA5073" s="25"/>
      <c r="BE5073" s="35"/>
    </row>
    <row r="5074" spans="52:57" x14ac:dyDescent="0.25">
      <c r="AZ5074" s="33"/>
      <c r="BA5074" s="25"/>
    </row>
    <row r="5075" spans="52:57" x14ac:dyDescent="0.25">
      <c r="AZ5075" s="33"/>
      <c r="BA5075" s="25"/>
    </row>
    <row r="5076" spans="52:57" x14ac:dyDescent="0.25">
      <c r="AZ5076" s="45"/>
      <c r="BA5076" s="25"/>
    </row>
    <row r="5077" spans="52:57" x14ac:dyDescent="0.25">
      <c r="BA5077" s="25"/>
    </row>
    <row r="5078" spans="52:57" x14ac:dyDescent="0.25">
      <c r="AZ5078" s="34"/>
      <c r="BA5078" s="25"/>
    </row>
    <row r="5079" spans="52:57" x14ac:dyDescent="0.25">
      <c r="AZ5079" s="33"/>
      <c r="BA5079" s="25"/>
    </row>
    <row r="5081" spans="52:57" x14ac:dyDescent="0.25">
      <c r="AZ5081" s="34"/>
      <c r="BA5081" s="35"/>
      <c r="BB5081" s="35"/>
      <c r="BC5081" s="35"/>
      <c r="BD5081" s="35"/>
    </row>
    <row r="5082" spans="52:57" x14ac:dyDescent="0.25">
      <c r="AZ5082" s="33"/>
    </row>
    <row r="5083" spans="52:57" x14ac:dyDescent="0.25">
      <c r="AZ5083" s="33"/>
      <c r="BA5083" s="25"/>
      <c r="BE5083" s="35"/>
    </row>
    <row r="5084" spans="52:57" x14ac:dyDescent="0.25">
      <c r="AZ5084" s="33"/>
      <c r="BA5084" s="25"/>
    </row>
    <row r="5085" spans="52:57" x14ac:dyDescent="0.25">
      <c r="AZ5085" s="33"/>
      <c r="BA5085" s="25"/>
    </row>
    <row r="5086" spans="52:57" x14ac:dyDescent="0.25">
      <c r="AZ5086" s="45"/>
      <c r="BA5086" s="25"/>
    </row>
    <row r="5087" spans="52:57" x14ac:dyDescent="0.25">
      <c r="BA5087" s="25"/>
    </row>
    <row r="5088" spans="52:57" x14ac:dyDescent="0.25">
      <c r="AZ5088" s="34"/>
      <c r="BA5088" s="25"/>
    </row>
    <row r="5089" spans="52:57" x14ac:dyDescent="0.25">
      <c r="AZ5089" s="33"/>
      <c r="BA5089" s="25"/>
    </row>
    <row r="5091" spans="52:57" x14ac:dyDescent="0.25">
      <c r="AZ5091" s="34"/>
      <c r="BA5091" s="35"/>
      <c r="BB5091" s="35"/>
      <c r="BC5091" s="35"/>
      <c r="BD5091" s="35"/>
    </row>
    <row r="5092" spans="52:57" x14ac:dyDescent="0.25">
      <c r="AZ5092" s="33"/>
    </row>
    <row r="5093" spans="52:57" x14ac:dyDescent="0.25">
      <c r="AZ5093" s="33"/>
      <c r="BA5093" s="25"/>
      <c r="BE5093" s="35"/>
    </row>
    <row r="5094" spans="52:57" x14ac:dyDescent="0.25">
      <c r="AZ5094" s="33"/>
      <c r="BA5094" s="25"/>
    </row>
    <row r="5095" spans="52:57" x14ac:dyDescent="0.25">
      <c r="AZ5095" s="33"/>
      <c r="BA5095" s="25"/>
    </row>
    <row r="5096" spans="52:57" x14ac:dyDescent="0.25">
      <c r="AZ5096" s="45"/>
      <c r="BA5096" s="25"/>
    </row>
    <row r="5097" spans="52:57" x14ac:dyDescent="0.25">
      <c r="BA5097" s="25"/>
    </row>
    <row r="5098" spans="52:57" x14ac:dyDescent="0.25">
      <c r="AZ5098" s="34"/>
      <c r="BA5098" s="25"/>
    </row>
    <row r="5099" spans="52:57" x14ac:dyDescent="0.25">
      <c r="AZ5099" s="33"/>
      <c r="BA5099" s="25"/>
    </row>
    <row r="5101" spans="52:57" x14ac:dyDescent="0.25">
      <c r="AZ5101" s="34"/>
      <c r="BA5101" s="35"/>
      <c r="BB5101" s="35"/>
      <c r="BC5101" s="35"/>
      <c r="BD5101" s="35"/>
    </row>
    <row r="5102" spans="52:57" x14ac:dyDescent="0.25">
      <c r="AZ5102" s="33"/>
    </row>
    <row r="5103" spans="52:57" x14ac:dyDescent="0.25">
      <c r="AZ5103" s="33"/>
      <c r="BA5103" s="25"/>
      <c r="BE5103" s="35"/>
    </row>
    <row r="5104" spans="52:57" x14ac:dyDescent="0.25">
      <c r="AZ5104" s="33"/>
      <c r="BA5104" s="25"/>
    </row>
    <row r="5105" spans="52:57" x14ac:dyDescent="0.25">
      <c r="AZ5105" s="33"/>
      <c r="BA5105" s="25"/>
    </row>
    <row r="5106" spans="52:57" x14ac:dyDescent="0.25">
      <c r="AZ5106" s="45"/>
      <c r="BA5106" s="25"/>
    </row>
    <row r="5107" spans="52:57" x14ac:dyDescent="0.25">
      <c r="BA5107" s="25"/>
    </row>
    <row r="5108" spans="52:57" x14ac:dyDescent="0.25">
      <c r="AZ5108" s="34"/>
      <c r="BA5108" s="25"/>
    </row>
    <row r="5109" spans="52:57" x14ac:dyDescent="0.25">
      <c r="AZ5109" s="33"/>
      <c r="BA5109" s="25"/>
    </row>
    <row r="5111" spans="52:57" x14ac:dyDescent="0.25">
      <c r="AZ5111" s="34"/>
      <c r="BA5111" s="35"/>
      <c r="BB5111" s="35"/>
      <c r="BC5111" s="35"/>
      <c r="BD5111" s="35"/>
    </row>
    <row r="5112" spans="52:57" x14ac:dyDescent="0.25">
      <c r="AZ5112" s="33"/>
    </row>
    <row r="5113" spans="52:57" x14ac:dyDescent="0.25">
      <c r="AZ5113" s="33"/>
      <c r="BA5113" s="25"/>
      <c r="BE5113" s="35"/>
    </row>
    <row r="5114" spans="52:57" x14ac:dyDescent="0.25">
      <c r="AZ5114" s="33"/>
      <c r="BA5114" s="25"/>
    </row>
    <row r="5115" spans="52:57" x14ac:dyDescent="0.25">
      <c r="AZ5115" s="33"/>
      <c r="BA5115" s="25"/>
    </row>
    <row r="5116" spans="52:57" x14ac:dyDescent="0.25">
      <c r="AZ5116" s="45"/>
      <c r="BA5116" s="25"/>
    </row>
    <row r="5117" spans="52:57" x14ac:dyDescent="0.25">
      <c r="BA5117" s="25"/>
    </row>
    <row r="5118" spans="52:57" x14ac:dyDescent="0.25">
      <c r="AZ5118" s="34"/>
      <c r="BA5118" s="25"/>
    </row>
    <row r="5119" spans="52:57" x14ac:dyDescent="0.25">
      <c r="AZ5119" s="33"/>
      <c r="BA5119" s="25"/>
    </row>
    <row r="5121" spans="52:57" x14ac:dyDescent="0.25">
      <c r="AZ5121" s="34"/>
      <c r="BA5121" s="35"/>
      <c r="BB5121" s="35"/>
      <c r="BC5121" s="35"/>
      <c r="BD5121" s="35"/>
    </row>
    <row r="5122" spans="52:57" x14ac:dyDescent="0.25">
      <c r="AZ5122" s="33"/>
    </row>
    <row r="5123" spans="52:57" x14ac:dyDescent="0.25">
      <c r="AZ5123" s="33"/>
      <c r="BA5123" s="25"/>
      <c r="BE5123" s="35"/>
    </row>
    <row r="5124" spans="52:57" x14ac:dyDescent="0.25">
      <c r="AZ5124" s="33"/>
      <c r="BA5124" s="25"/>
    </row>
    <row r="5125" spans="52:57" x14ac:dyDescent="0.25">
      <c r="AZ5125" s="33"/>
      <c r="BA5125" s="25"/>
    </row>
    <row r="5126" spans="52:57" x14ac:dyDescent="0.25">
      <c r="AZ5126" s="45"/>
      <c r="BA5126" s="25"/>
    </row>
    <row r="5127" spans="52:57" x14ac:dyDescent="0.25">
      <c r="BA5127" s="25"/>
    </row>
    <row r="5128" spans="52:57" x14ac:dyDescent="0.25">
      <c r="AZ5128" s="34"/>
      <c r="BA5128" s="25"/>
    </row>
    <row r="5129" spans="52:57" x14ac:dyDescent="0.25">
      <c r="AZ5129" s="33"/>
      <c r="BA5129" s="25"/>
    </row>
    <row r="5131" spans="52:57" x14ac:dyDescent="0.25">
      <c r="AZ5131" s="34"/>
      <c r="BA5131" s="35"/>
      <c r="BB5131" s="35"/>
      <c r="BC5131" s="35"/>
      <c r="BD5131" s="35"/>
    </row>
    <row r="5132" spans="52:57" x14ac:dyDescent="0.25">
      <c r="AZ5132" s="33"/>
    </row>
    <row r="5133" spans="52:57" x14ac:dyDescent="0.25">
      <c r="AZ5133" s="33"/>
      <c r="BA5133" s="25"/>
      <c r="BE5133" s="35"/>
    </row>
    <row r="5134" spans="52:57" x14ac:dyDescent="0.25">
      <c r="AZ5134" s="33"/>
      <c r="BA5134" s="25"/>
    </row>
    <row r="5135" spans="52:57" x14ac:dyDescent="0.25">
      <c r="AZ5135" s="33"/>
      <c r="BA5135" s="25"/>
    </row>
    <row r="5136" spans="52:57" x14ac:dyDescent="0.25">
      <c r="AZ5136" s="45"/>
      <c r="BA5136" s="25"/>
    </row>
    <row r="5137" spans="52:57" x14ac:dyDescent="0.25">
      <c r="BA5137" s="25"/>
    </row>
    <row r="5138" spans="52:57" x14ac:dyDescent="0.25">
      <c r="AZ5138" s="34"/>
      <c r="BA5138" s="25"/>
    </row>
    <row r="5139" spans="52:57" x14ac:dyDescent="0.25">
      <c r="AZ5139" s="33"/>
      <c r="BA5139" s="25"/>
    </row>
    <row r="5141" spans="52:57" x14ac:dyDescent="0.25">
      <c r="AZ5141" s="34"/>
      <c r="BA5141" s="35"/>
      <c r="BB5141" s="35"/>
      <c r="BC5141" s="35"/>
      <c r="BD5141" s="35"/>
    </row>
    <row r="5142" spans="52:57" x14ac:dyDescent="0.25">
      <c r="AZ5142" s="33"/>
    </row>
    <row r="5143" spans="52:57" x14ac:dyDescent="0.25">
      <c r="AZ5143" s="33"/>
      <c r="BA5143" s="25"/>
      <c r="BE5143" s="35"/>
    </row>
    <row r="5144" spans="52:57" x14ac:dyDescent="0.25">
      <c r="AZ5144" s="33"/>
      <c r="BA5144" s="25"/>
    </row>
    <row r="5145" spans="52:57" x14ac:dyDescent="0.25">
      <c r="AZ5145" s="33"/>
      <c r="BA5145" s="25"/>
    </row>
    <row r="5146" spans="52:57" x14ac:dyDescent="0.25">
      <c r="AZ5146" s="45"/>
      <c r="BA5146" s="25"/>
    </row>
    <row r="5147" spans="52:57" x14ac:dyDescent="0.25">
      <c r="BA5147" s="25"/>
    </row>
    <row r="5148" spans="52:57" x14ac:dyDescent="0.25">
      <c r="AZ5148" s="34"/>
      <c r="BA5148" s="25"/>
    </row>
    <row r="5149" spans="52:57" x14ac:dyDescent="0.25">
      <c r="AZ5149" s="33"/>
      <c r="BA5149" s="25"/>
    </row>
    <row r="5151" spans="52:57" x14ac:dyDescent="0.25">
      <c r="AZ5151" s="34"/>
      <c r="BA5151" s="35"/>
      <c r="BB5151" s="35"/>
      <c r="BC5151" s="35"/>
      <c r="BD5151" s="35"/>
    </row>
    <row r="5152" spans="52:57" x14ac:dyDescent="0.25">
      <c r="AZ5152" s="33"/>
    </row>
    <row r="5153" spans="52:57" x14ac:dyDescent="0.25">
      <c r="AZ5153" s="33"/>
      <c r="BA5153" s="25"/>
      <c r="BE5153" s="35"/>
    </row>
    <row r="5154" spans="52:57" x14ac:dyDescent="0.25">
      <c r="AZ5154" s="33"/>
      <c r="BA5154" s="25"/>
    </row>
    <row r="5155" spans="52:57" x14ac:dyDescent="0.25">
      <c r="AZ5155" s="33"/>
      <c r="BA5155" s="25"/>
    </row>
    <row r="5156" spans="52:57" x14ac:dyDescent="0.25">
      <c r="AZ5156" s="45"/>
      <c r="BA5156" s="25"/>
    </row>
    <row r="5157" spans="52:57" x14ac:dyDescent="0.25">
      <c r="BA5157" s="25"/>
    </row>
    <row r="5158" spans="52:57" x14ac:dyDescent="0.25">
      <c r="AZ5158" s="34"/>
      <c r="BA5158" s="25"/>
    </row>
    <row r="5159" spans="52:57" x14ac:dyDescent="0.25">
      <c r="AZ5159" s="33"/>
      <c r="BA5159" s="25"/>
    </row>
    <row r="5161" spans="52:57" x14ac:dyDescent="0.25">
      <c r="AZ5161" s="34"/>
      <c r="BA5161" s="35"/>
      <c r="BB5161" s="35"/>
      <c r="BC5161" s="35"/>
      <c r="BD5161" s="35"/>
    </row>
    <row r="5162" spans="52:57" x14ac:dyDescent="0.25">
      <c r="AZ5162" s="33"/>
    </row>
    <row r="5163" spans="52:57" x14ac:dyDescent="0.25">
      <c r="AZ5163" s="33"/>
      <c r="BA5163" s="25"/>
      <c r="BE5163" s="35"/>
    </row>
    <row r="5164" spans="52:57" x14ac:dyDescent="0.25">
      <c r="AZ5164" s="33"/>
      <c r="BA5164" s="25"/>
    </row>
    <row r="5165" spans="52:57" x14ac:dyDescent="0.25">
      <c r="AZ5165" s="33"/>
      <c r="BA5165" s="25"/>
    </row>
    <row r="5166" spans="52:57" x14ac:dyDescent="0.25">
      <c r="AZ5166" s="45"/>
      <c r="BA5166" s="25"/>
    </row>
    <row r="5167" spans="52:57" x14ac:dyDescent="0.25">
      <c r="BA5167" s="25"/>
    </row>
    <row r="5168" spans="52:57" x14ac:dyDescent="0.25">
      <c r="AZ5168" s="34"/>
      <c r="BA5168" s="25"/>
    </row>
    <row r="5169" spans="52:57" x14ac:dyDescent="0.25">
      <c r="AZ5169" s="33"/>
      <c r="BA5169" s="25"/>
    </row>
    <row r="5171" spans="52:57" x14ac:dyDescent="0.25">
      <c r="AZ5171" s="34"/>
      <c r="BA5171" s="35"/>
      <c r="BB5171" s="35"/>
      <c r="BC5171" s="35"/>
      <c r="BD5171" s="35"/>
    </row>
    <row r="5172" spans="52:57" x14ac:dyDescent="0.25">
      <c r="AZ5172" s="33"/>
    </row>
    <row r="5173" spans="52:57" x14ac:dyDescent="0.25">
      <c r="AZ5173" s="33"/>
      <c r="BA5173" s="25"/>
      <c r="BE5173" s="35"/>
    </row>
    <row r="5174" spans="52:57" x14ac:dyDescent="0.25">
      <c r="AZ5174" s="33"/>
      <c r="BA5174" s="25"/>
    </row>
    <row r="5175" spans="52:57" x14ac:dyDescent="0.25">
      <c r="AZ5175" s="33"/>
      <c r="BA5175" s="25"/>
    </row>
    <row r="5176" spans="52:57" x14ac:dyDescent="0.25">
      <c r="AZ5176" s="45"/>
      <c r="BA5176" s="25"/>
    </row>
    <row r="5177" spans="52:57" x14ac:dyDescent="0.25">
      <c r="BA5177" s="25"/>
    </row>
    <row r="5178" spans="52:57" x14ac:dyDescent="0.25">
      <c r="AZ5178" s="34"/>
      <c r="BA5178" s="25"/>
    </row>
    <row r="5179" spans="52:57" x14ac:dyDescent="0.25">
      <c r="AZ5179" s="33"/>
      <c r="BA5179" s="25"/>
    </row>
    <row r="5181" spans="52:57" x14ac:dyDescent="0.25">
      <c r="AZ5181" s="34"/>
      <c r="BA5181" s="35"/>
      <c r="BB5181" s="35"/>
      <c r="BC5181" s="35"/>
      <c r="BD5181" s="35"/>
    </row>
    <row r="5182" spans="52:57" x14ac:dyDescent="0.25">
      <c r="AZ5182" s="33"/>
    </row>
    <row r="5183" spans="52:57" x14ac:dyDescent="0.25">
      <c r="AZ5183" s="33"/>
      <c r="BA5183" s="25"/>
      <c r="BE5183" s="35"/>
    </row>
    <row r="5184" spans="52:57" x14ac:dyDescent="0.25">
      <c r="AZ5184" s="33"/>
      <c r="BA5184" s="25"/>
    </row>
    <row r="5185" spans="52:57" x14ac:dyDescent="0.25">
      <c r="AZ5185" s="33"/>
      <c r="BA5185" s="25"/>
    </row>
    <row r="5186" spans="52:57" x14ac:dyDescent="0.25">
      <c r="AZ5186" s="45"/>
      <c r="BA5186" s="25"/>
    </row>
    <row r="5187" spans="52:57" x14ac:dyDescent="0.25">
      <c r="BA5187" s="25"/>
    </row>
    <row r="5188" spans="52:57" x14ac:dyDescent="0.25">
      <c r="AZ5188" s="34"/>
      <c r="BA5188" s="25"/>
    </row>
    <row r="5189" spans="52:57" x14ac:dyDescent="0.25">
      <c r="AZ5189" s="33"/>
      <c r="BA5189" s="25"/>
    </row>
    <row r="5191" spans="52:57" x14ac:dyDescent="0.25">
      <c r="AZ5191" s="34"/>
      <c r="BA5191" s="35"/>
      <c r="BB5191" s="35"/>
      <c r="BC5191" s="35"/>
      <c r="BD5191" s="35"/>
    </row>
    <row r="5192" spans="52:57" x14ac:dyDescent="0.25">
      <c r="AZ5192" s="33"/>
    </row>
    <row r="5193" spans="52:57" x14ac:dyDescent="0.25">
      <c r="AZ5193" s="33"/>
      <c r="BA5193" s="25"/>
      <c r="BE5193" s="35"/>
    </row>
    <row r="5194" spans="52:57" x14ac:dyDescent="0.25">
      <c r="AZ5194" s="33"/>
      <c r="BA5194" s="25"/>
    </row>
    <row r="5195" spans="52:57" x14ac:dyDescent="0.25">
      <c r="AZ5195" s="33"/>
      <c r="BA5195" s="25"/>
    </row>
    <row r="5196" spans="52:57" x14ac:dyDescent="0.25">
      <c r="AZ5196" s="45"/>
      <c r="BA5196" s="25"/>
    </row>
    <row r="5197" spans="52:57" x14ac:dyDescent="0.25">
      <c r="BA5197" s="25"/>
    </row>
    <row r="5198" spans="52:57" x14ac:dyDescent="0.25">
      <c r="AZ5198" s="34"/>
      <c r="BA5198" s="25"/>
    </row>
    <row r="5199" spans="52:57" x14ac:dyDescent="0.25">
      <c r="AZ5199" s="33"/>
      <c r="BA5199" s="25"/>
    </row>
    <row r="5201" spans="52:57" x14ac:dyDescent="0.25">
      <c r="AZ5201" s="34"/>
      <c r="BA5201" s="35"/>
      <c r="BB5201" s="35"/>
      <c r="BC5201" s="35"/>
      <c r="BD5201" s="35"/>
    </row>
    <row r="5202" spans="52:57" x14ac:dyDescent="0.25">
      <c r="AZ5202" s="33"/>
    </row>
    <row r="5203" spans="52:57" x14ac:dyDescent="0.25">
      <c r="AZ5203" s="33"/>
      <c r="BA5203" s="25"/>
      <c r="BE5203" s="35"/>
    </row>
    <row r="5204" spans="52:57" x14ac:dyDescent="0.25">
      <c r="AZ5204" s="33"/>
      <c r="BA5204" s="25"/>
    </row>
    <row r="5205" spans="52:57" x14ac:dyDescent="0.25">
      <c r="AZ5205" s="33"/>
      <c r="BA5205" s="25"/>
    </row>
    <row r="5206" spans="52:57" x14ac:dyDescent="0.25">
      <c r="AZ5206" s="45"/>
      <c r="BA5206" s="25"/>
    </row>
    <row r="5207" spans="52:57" x14ac:dyDescent="0.25">
      <c r="BA5207" s="25"/>
    </row>
    <row r="5208" spans="52:57" x14ac:dyDescent="0.25">
      <c r="AZ5208" s="34"/>
      <c r="BA5208" s="25"/>
    </row>
    <row r="5209" spans="52:57" x14ac:dyDescent="0.25">
      <c r="AZ5209" s="33"/>
      <c r="BA5209" s="25"/>
    </row>
    <row r="5211" spans="52:57" x14ac:dyDescent="0.25">
      <c r="AZ5211" s="34"/>
      <c r="BA5211" s="35"/>
      <c r="BB5211" s="35"/>
      <c r="BC5211" s="35"/>
      <c r="BD5211" s="35"/>
    </row>
    <row r="5212" spans="52:57" x14ac:dyDescent="0.25">
      <c r="AZ5212" s="33"/>
    </row>
    <row r="5213" spans="52:57" x14ac:dyDescent="0.25">
      <c r="AZ5213" s="33"/>
      <c r="BA5213" s="25"/>
      <c r="BE5213" s="35"/>
    </row>
    <row r="5214" spans="52:57" x14ac:dyDescent="0.25">
      <c r="AZ5214" s="33"/>
      <c r="BA5214" s="25"/>
    </row>
    <row r="5215" spans="52:57" x14ac:dyDescent="0.25">
      <c r="AZ5215" s="33"/>
      <c r="BA5215" s="25"/>
    </row>
    <row r="5216" spans="52:57" x14ac:dyDescent="0.25">
      <c r="AZ5216" s="45"/>
      <c r="BA5216" s="25"/>
    </row>
    <row r="5217" spans="52:57" x14ac:dyDescent="0.25">
      <c r="BA5217" s="25"/>
    </row>
    <row r="5218" spans="52:57" x14ac:dyDescent="0.25">
      <c r="AZ5218" s="34"/>
      <c r="BA5218" s="25"/>
    </row>
    <row r="5219" spans="52:57" x14ac:dyDescent="0.25">
      <c r="AZ5219" s="33"/>
      <c r="BA5219" s="25"/>
    </row>
    <row r="5221" spans="52:57" x14ac:dyDescent="0.25">
      <c r="AZ5221" s="34"/>
      <c r="BA5221" s="35"/>
      <c r="BB5221" s="35"/>
      <c r="BC5221" s="35"/>
      <c r="BD5221" s="35"/>
    </row>
    <row r="5222" spans="52:57" x14ac:dyDescent="0.25">
      <c r="AZ5222" s="33"/>
    </row>
    <row r="5223" spans="52:57" x14ac:dyDescent="0.25">
      <c r="AZ5223" s="33"/>
      <c r="BA5223" s="25"/>
      <c r="BE5223" s="35"/>
    </row>
    <row r="5224" spans="52:57" x14ac:dyDescent="0.25">
      <c r="AZ5224" s="33"/>
      <c r="BA5224" s="25"/>
    </row>
    <row r="5225" spans="52:57" x14ac:dyDescent="0.25">
      <c r="AZ5225" s="33"/>
      <c r="BA5225" s="25"/>
    </row>
    <row r="5226" spans="52:57" x14ac:dyDescent="0.25">
      <c r="AZ5226" s="45"/>
      <c r="BA5226" s="25"/>
    </row>
    <row r="5227" spans="52:57" x14ac:dyDescent="0.25">
      <c r="BA5227" s="25"/>
    </row>
    <row r="5228" spans="52:57" x14ac:dyDescent="0.25">
      <c r="AZ5228" s="34"/>
      <c r="BA5228" s="25"/>
    </row>
    <row r="5229" spans="52:57" x14ac:dyDescent="0.25">
      <c r="AZ5229" s="33"/>
      <c r="BA5229" s="25"/>
    </row>
    <row r="5231" spans="52:57" x14ac:dyDescent="0.25">
      <c r="AZ5231" s="34"/>
      <c r="BA5231" s="35"/>
      <c r="BB5231" s="35"/>
      <c r="BC5231" s="35"/>
      <c r="BD5231" s="35"/>
    </row>
    <row r="5232" spans="52:57" x14ac:dyDescent="0.25">
      <c r="AZ5232" s="33"/>
    </row>
    <row r="5233" spans="52:57" x14ac:dyDescent="0.25">
      <c r="AZ5233" s="33"/>
      <c r="BA5233" s="25"/>
      <c r="BE5233" s="35"/>
    </row>
    <row r="5234" spans="52:57" x14ac:dyDescent="0.25">
      <c r="AZ5234" s="33"/>
      <c r="BA5234" s="25"/>
    </row>
    <row r="5235" spans="52:57" x14ac:dyDescent="0.25">
      <c r="AZ5235" s="33"/>
      <c r="BA5235" s="25"/>
    </row>
    <row r="5236" spans="52:57" x14ac:dyDescent="0.25">
      <c r="AZ5236" s="45"/>
      <c r="BA5236" s="25"/>
    </row>
    <row r="5237" spans="52:57" x14ac:dyDescent="0.25">
      <c r="BA5237" s="25"/>
    </row>
    <row r="5238" spans="52:57" x14ac:dyDescent="0.25">
      <c r="AZ5238" s="34"/>
      <c r="BA5238" s="25"/>
    </row>
    <row r="5239" spans="52:57" x14ac:dyDescent="0.25">
      <c r="AZ5239" s="33"/>
      <c r="BA5239" s="25"/>
    </row>
    <row r="5241" spans="52:57" x14ac:dyDescent="0.25">
      <c r="AZ5241" s="34"/>
      <c r="BA5241" s="35"/>
      <c r="BB5241" s="35"/>
      <c r="BC5241" s="35"/>
      <c r="BD5241" s="35"/>
    </row>
    <row r="5242" spans="52:57" x14ac:dyDescent="0.25">
      <c r="AZ5242" s="33"/>
    </row>
    <row r="5243" spans="52:57" x14ac:dyDescent="0.25">
      <c r="AZ5243" s="33"/>
      <c r="BA5243" s="25"/>
      <c r="BE5243" s="35"/>
    </row>
    <row r="5244" spans="52:57" x14ac:dyDescent="0.25">
      <c r="AZ5244" s="33"/>
      <c r="BA5244" s="25"/>
    </row>
    <row r="5245" spans="52:57" x14ac:dyDescent="0.25">
      <c r="AZ5245" s="33"/>
      <c r="BA5245" s="25"/>
    </row>
    <row r="5246" spans="52:57" x14ac:dyDescent="0.25">
      <c r="AZ5246" s="45"/>
      <c r="BA5246" s="25"/>
    </row>
    <row r="5247" spans="52:57" x14ac:dyDescent="0.25">
      <c r="BA5247" s="25"/>
    </row>
    <row r="5248" spans="52:57" x14ac:dyDescent="0.25">
      <c r="AZ5248" s="34"/>
      <c r="BA5248" s="25"/>
    </row>
    <row r="5249" spans="52:57" x14ac:dyDescent="0.25">
      <c r="AZ5249" s="33"/>
      <c r="BA5249" s="25"/>
    </row>
    <row r="5251" spans="52:57" x14ac:dyDescent="0.25">
      <c r="AZ5251" s="34"/>
      <c r="BA5251" s="35"/>
      <c r="BB5251" s="35"/>
      <c r="BC5251" s="35"/>
      <c r="BD5251" s="35"/>
    </row>
    <row r="5252" spans="52:57" x14ac:dyDescent="0.25">
      <c r="AZ5252" s="33"/>
    </row>
    <row r="5253" spans="52:57" x14ac:dyDescent="0.25">
      <c r="AZ5253" s="33"/>
      <c r="BA5253" s="25"/>
      <c r="BE5253" s="35"/>
    </row>
    <row r="5254" spans="52:57" x14ac:dyDescent="0.25">
      <c r="AZ5254" s="33"/>
      <c r="BA5254" s="25"/>
    </row>
    <row r="5255" spans="52:57" x14ac:dyDescent="0.25">
      <c r="AZ5255" s="33"/>
      <c r="BA5255" s="25"/>
    </row>
    <row r="5256" spans="52:57" x14ac:dyDescent="0.25">
      <c r="AZ5256" s="45"/>
      <c r="BA5256" s="25"/>
    </row>
    <row r="5257" spans="52:57" x14ac:dyDescent="0.25">
      <c r="BA5257" s="25"/>
    </row>
    <row r="5258" spans="52:57" x14ac:dyDescent="0.25">
      <c r="AZ5258" s="34"/>
      <c r="BA5258" s="25"/>
    </row>
    <row r="5259" spans="52:57" x14ac:dyDescent="0.25">
      <c r="AZ5259" s="33"/>
      <c r="BA5259" s="25"/>
    </row>
    <row r="5261" spans="52:57" x14ac:dyDescent="0.25">
      <c r="AZ5261" s="34"/>
      <c r="BA5261" s="35"/>
      <c r="BB5261" s="35"/>
      <c r="BC5261" s="35"/>
      <c r="BD5261" s="35"/>
    </row>
    <row r="5262" spans="52:57" x14ac:dyDescent="0.25">
      <c r="AZ5262" s="33"/>
    </row>
    <row r="5263" spans="52:57" x14ac:dyDescent="0.25">
      <c r="AZ5263" s="33"/>
      <c r="BA5263" s="25"/>
      <c r="BE5263" s="35"/>
    </row>
    <row r="5264" spans="52:57" x14ac:dyDescent="0.25">
      <c r="AZ5264" s="33"/>
      <c r="BA5264" s="25"/>
    </row>
    <row r="5265" spans="52:57" x14ac:dyDescent="0.25">
      <c r="AZ5265" s="33"/>
      <c r="BA5265" s="25"/>
    </row>
    <row r="5266" spans="52:57" x14ac:dyDescent="0.25">
      <c r="AZ5266" s="45"/>
      <c r="BA5266" s="25"/>
    </row>
    <row r="5267" spans="52:57" x14ac:dyDescent="0.25">
      <c r="BA5267" s="25"/>
    </row>
    <row r="5268" spans="52:57" x14ac:dyDescent="0.25">
      <c r="AZ5268" s="34"/>
      <c r="BA5268" s="25"/>
    </row>
    <row r="5269" spans="52:57" x14ac:dyDescent="0.25">
      <c r="AZ5269" s="33"/>
      <c r="BA5269" s="25"/>
    </row>
    <row r="5271" spans="52:57" x14ac:dyDescent="0.25">
      <c r="AZ5271" s="34"/>
      <c r="BA5271" s="35"/>
      <c r="BB5271" s="35"/>
      <c r="BC5271" s="35"/>
      <c r="BD5271" s="35"/>
    </row>
    <row r="5272" spans="52:57" x14ac:dyDescent="0.25">
      <c r="AZ5272" s="33"/>
    </row>
    <row r="5273" spans="52:57" x14ac:dyDescent="0.25">
      <c r="AZ5273" s="33"/>
      <c r="BA5273" s="25"/>
      <c r="BE5273" s="35"/>
    </row>
    <row r="5274" spans="52:57" x14ac:dyDescent="0.25">
      <c r="AZ5274" s="33"/>
      <c r="BA5274" s="25"/>
    </row>
    <row r="5275" spans="52:57" x14ac:dyDescent="0.25">
      <c r="AZ5275" s="33"/>
      <c r="BA5275" s="25"/>
    </row>
    <row r="5276" spans="52:57" x14ac:dyDescent="0.25">
      <c r="AZ5276" s="45"/>
      <c r="BA5276" s="25"/>
    </row>
    <row r="5277" spans="52:57" x14ac:dyDescent="0.25">
      <c r="BA5277" s="25"/>
    </row>
    <row r="5278" spans="52:57" x14ac:dyDescent="0.25">
      <c r="AZ5278" s="34"/>
      <c r="BA5278" s="25"/>
    </row>
    <row r="5279" spans="52:57" x14ac:dyDescent="0.25">
      <c r="AZ5279" s="33"/>
      <c r="BA5279" s="25"/>
    </row>
    <row r="5281" spans="52:57" x14ac:dyDescent="0.25">
      <c r="AZ5281" s="34"/>
      <c r="BA5281" s="35"/>
      <c r="BB5281" s="35"/>
      <c r="BC5281" s="35"/>
      <c r="BD5281" s="35"/>
    </row>
    <row r="5282" spans="52:57" x14ac:dyDescent="0.25">
      <c r="AZ5282" s="33"/>
    </row>
    <row r="5283" spans="52:57" x14ac:dyDescent="0.25">
      <c r="AZ5283" s="33"/>
      <c r="BA5283" s="25"/>
      <c r="BE5283" s="35"/>
    </row>
    <row r="5284" spans="52:57" x14ac:dyDescent="0.25">
      <c r="AZ5284" s="33"/>
      <c r="BA5284" s="25"/>
    </row>
    <row r="5285" spans="52:57" x14ac:dyDescent="0.25">
      <c r="AZ5285" s="33"/>
      <c r="BA5285" s="25"/>
    </row>
    <row r="5286" spans="52:57" x14ac:dyDescent="0.25">
      <c r="AZ5286" s="45"/>
      <c r="BA5286" s="25"/>
    </row>
    <row r="5287" spans="52:57" x14ac:dyDescent="0.25">
      <c r="BA5287" s="25"/>
    </row>
    <row r="5288" spans="52:57" x14ac:dyDescent="0.25">
      <c r="AZ5288" s="34"/>
      <c r="BA5288" s="25"/>
    </row>
    <row r="5289" spans="52:57" x14ac:dyDescent="0.25">
      <c r="AZ5289" s="33"/>
      <c r="BA5289" s="25"/>
    </row>
    <row r="5291" spans="52:57" x14ac:dyDescent="0.25">
      <c r="AZ5291" s="34"/>
      <c r="BA5291" s="35"/>
      <c r="BB5291" s="35"/>
      <c r="BC5291" s="35"/>
      <c r="BD5291" s="35"/>
    </row>
    <row r="5292" spans="52:57" x14ac:dyDescent="0.25">
      <c r="AZ5292" s="33"/>
    </row>
    <row r="5293" spans="52:57" x14ac:dyDescent="0.25">
      <c r="AZ5293" s="33"/>
      <c r="BA5293" s="25"/>
      <c r="BE5293" s="35"/>
    </row>
    <row r="5294" spans="52:57" x14ac:dyDescent="0.25">
      <c r="AZ5294" s="33"/>
      <c r="BA5294" s="25"/>
    </row>
    <row r="5295" spans="52:57" x14ac:dyDescent="0.25">
      <c r="AZ5295" s="33"/>
      <c r="BA5295" s="25"/>
    </row>
    <row r="5296" spans="52:57" x14ac:dyDescent="0.25">
      <c r="AZ5296" s="45"/>
      <c r="BA5296" s="25"/>
    </row>
    <row r="5297" spans="52:57" x14ac:dyDescent="0.25">
      <c r="BA5297" s="25"/>
    </row>
    <row r="5298" spans="52:57" x14ac:dyDescent="0.25">
      <c r="AZ5298" s="34"/>
      <c r="BA5298" s="25"/>
    </row>
    <row r="5299" spans="52:57" x14ac:dyDescent="0.25">
      <c r="AZ5299" s="33"/>
      <c r="BA5299" s="25"/>
    </row>
    <row r="5301" spans="52:57" x14ac:dyDescent="0.25">
      <c r="AZ5301" s="34"/>
      <c r="BA5301" s="35"/>
      <c r="BB5301" s="35"/>
      <c r="BC5301" s="35"/>
      <c r="BD5301" s="35"/>
    </row>
    <row r="5302" spans="52:57" x14ac:dyDescent="0.25">
      <c r="AZ5302" s="33"/>
    </row>
    <row r="5303" spans="52:57" x14ac:dyDescent="0.25">
      <c r="AZ5303" s="33"/>
      <c r="BA5303" s="25"/>
      <c r="BE5303" s="35"/>
    </row>
    <row r="5304" spans="52:57" x14ac:dyDescent="0.25">
      <c r="AZ5304" s="33"/>
      <c r="BA5304" s="25"/>
    </row>
    <row r="5305" spans="52:57" x14ac:dyDescent="0.25">
      <c r="AZ5305" s="33"/>
      <c r="BA5305" s="25"/>
    </row>
    <row r="5306" spans="52:57" x14ac:dyDescent="0.25">
      <c r="AZ5306" s="45"/>
      <c r="BA5306" s="25"/>
    </row>
    <row r="5307" spans="52:57" x14ac:dyDescent="0.25">
      <c r="BA5307" s="25"/>
    </row>
    <row r="5308" spans="52:57" x14ac:dyDescent="0.25">
      <c r="AZ5308" s="34"/>
      <c r="BA5308" s="25"/>
    </row>
    <row r="5309" spans="52:57" x14ac:dyDescent="0.25">
      <c r="AZ5309" s="33"/>
      <c r="BA5309" s="25"/>
    </row>
    <row r="5311" spans="52:57" x14ac:dyDescent="0.25">
      <c r="AZ5311" s="34"/>
      <c r="BA5311" s="35"/>
      <c r="BB5311" s="35"/>
      <c r="BC5311" s="35"/>
      <c r="BD5311" s="35"/>
    </row>
    <row r="5312" spans="52:57" x14ac:dyDescent="0.25">
      <c r="AZ5312" s="33"/>
    </row>
    <row r="5313" spans="52:57" x14ac:dyDescent="0.25">
      <c r="AZ5313" s="33"/>
      <c r="BA5313" s="25"/>
      <c r="BE5313" s="35"/>
    </row>
    <row r="5314" spans="52:57" x14ac:dyDescent="0.25">
      <c r="AZ5314" s="33"/>
      <c r="BA5314" s="25"/>
    </row>
    <row r="5315" spans="52:57" x14ac:dyDescent="0.25">
      <c r="AZ5315" s="33"/>
      <c r="BA5315" s="25"/>
    </row>
    <row r="5316" spans="52:57" x14ac:dyDescent="0.25">
      <c r="AZ5316" s="45"/>
      <c r="BA5316" s="25"/>
    </row>
    <row r="5317" spans="52:57" x14ac:dyDescent="0.25">
      <c r="BA5317" s="25"/>
    </row>
    <row r="5318" spans="52:57" x14ac:dyDescent="0.25">
      <c r="AZ5318" s="34"/>
      <c r="BA5318" s="25"/>
    </row>
    <row r="5319" spans="52:57" x14ac:dyDescent="0.25">
      <c r="AZ5319" s="33"/>
      <c r="BA5319" s="25"/>
    </row>
    <row r="5321" spans="52:57" x14ac:dyDescent="0.25">
      <c r="AZ5321" s="34"/>
      <c r="BA5321" s="35"/>
      <c r="BB5321" s="35"/>
      <c r="BC5321" s="35"/>
      <c r="BD5321" s="35"/>
    </row>
    <row r="5322" spans="52:57" x14ac:dyDescent="0.25">
      <c r="AZ5322" s="33"/>
    </row>
    <row r="5323" spans="52:57" x14ac:dyDescent="0.25">
      <c r="AZ5323" s="33"/>
      <c r="BA5323" s="25"/>
      <c r="BE5323" s="35"/>
    </row>
    <row r="5324" spans="52:57" x14ac:dyDescent="0.25">
      <c r="AZ5324" s="33"/>
      <c r="BA5324" s="25"/>
    </row>
    <row r="5325" spans="52:57" x14ac:dyDescent="0.25">
      <c r="AZ5325" s="33"/>
      <c r="BA5325" s="25"/>
    </row>
    <row r="5326" spans="52:57" x14ac:dyDescent="0.25">
      <c r="AZ5326" s="45"/>
      <c r="BA5326" s="25"/>
    </row>
    <row r="5327" spans="52:57" x14ac:dyDescent="0.25">
      <c r="BA5327" s="25"/>
    </row>
    <row r="5328" spans="52:57" x14ac:dyDescent="0.25">
      <c r="AZ5328" s="34"/>
      <c r="BA5328" s="25"/>
    </row>
    <row r="5329" spans="52:57" x14ac:dyDescent="0.25">
      <c r="AZ5329" s="33"/>
      <c r="BA5329" s="25"/>
    </row>
    <row r="5331" spans="52:57" x14ac:dyDescent="0.25">
      <c r="AZ5331" s="34"/>
      <c r="BA5331" s="35"/>
      <c r="BB5331" s="35"/>
      <c r="BC5331" s="35"/>
      <c r="BD5331" s="35"/>
    </row>
    <row r="5332" spans="52:57" x14ac:dyDescent="0.25">
      <c r="AZ5332" s="33"/>
    </row>
    <row r="5333" spans="52:57" x14ac:dyDescent="0.25">
      <c r="AZ5333" s="33"/>
      <c r="BA5333" s="25"/>
      <c r="BE5333" s="35"/>
    </row>
    <row r="5334" spans="52:57" x14ac:dyDescent="0.25">
      <c r="AZ5334" s="33"/>
      <c r="BA5334" s="25"/>
    </row>
    <row r="5335" spans="52:57" x14ac:dyDescent="0.25">
      <c r="AZ5335" s="33"/>
      <c r="BA5335" s="25"/>
    </row>
    <row r="5336" spans="52:57" x14ac:dyDescent="0.25">
      <c r="AZ5336" s="45"/>
      <c r="BA5336" s="25"/>
    </row>
    <row r="5337" spans="52:57" x14ac:dyDescent="0.25">
      <c r="BA5337" s="25"/>
    </row>
    <row r="5338" spans="52:57" x14ac:dyDescent="0.25">
      <c r="AZ5338" s="34"/>
      <c r="BA5338" s="25"/>
    </row>
    <row r="5339" spans="52:57" x14ac:dyDescent="0.25">
      <c r="AZ5339" s="33"/>
      <c r="BA5339" s="25"/>
    </row>
    <row r="5341" spans="52:57" x14ac:dyDescent="0.25">
      <c r="AZ5341" s="34"/>
      <c r="BA5341" s="35"/>
      <c r="BB5341" s="35"/>
      <c r="BC5341" s="35"/>
      <c r="BD5341" s="35"/>
    </row>
    <row r="5342" spans="52:57" x14ac:dyDescent="0.25">
      <c r="AZ5342" s="33"/>
    </row>
    <row r="5343" spans="52:57" x14ac:dyDescent="0.25">
      <c r="AZ5343" s="33"/>
      <c r="BA5343" s="25"/>
      <c r="BE5343" s="35"/>
    </row>
    <row r="5344" spans="52:57" x14ac:dyDescent="0.25">
      <c r="AZ5344" s="33"/>
      <c r="BA5344" s="25"/>
    </row>
    <row r="5345" spans="52:57" x14ac:dyDescent="0.25">
      <c r="AZ5345" s="33"/>
      <c r="BA5345" s="25"/>
    </row>
    <row r="5346" spans="52:57" x14ac:dyDescent="0.25">
      <c r="AZ5346" s="45"/>
      <c r="BA5346" s="25"/>
    </row>
    <row r="5347" spans="52:57" x14ac:dyDescent="0.25">
      <c r="BA5347" s="25"/>
    </row>
    <row r="5348" spans="52:57" x14ac:dyDescent="0.25">
      <c r="AZ5348" s="34"/>
      <c r="BA5348" s="25"/>
    </row>
    <row r="5349" spans="52:57" x14ac:dyDescent="0.25">
      <c r="AZ5349" s="33"/>
      <c r="BA5349" s="25"/>
    </row>
    <row r="5351" spans="52:57" x14ac:dyDescent="0.25">
      <c r="AZ5351" s="34"/>
      <c r="BA5351" s="35"/>
      <c r="BB5351" s="35"/>
      <c r="BC5351" s="35"/>
      <c r="BD5351" s="35"/>
    </row>
    <row r="5352" spans="52:57" x14ac:dyDescent="0.25">
      <c r="AZ5352" s="33"/>
    </row>
    <row r="5353" spans="52:57" x14ac:dyDescent="0.25">
      <c r="AZ5353" s="33"/>
      <c r="BA5353" s="25"/>
      <c r="BE5353" s="35"/>
    </row>
    <row r="5354" spans="52:57" x14ac:dyDescent="0.25">
      <c r="AZ5354" s="33"/>
      <c r="BA5354" s="25"/>
    </row>
    <row r="5355" spans="52:57" x14ac:dyDescent="0.25">
      <c r="AZ5355" s="33"/>
      <c r="BA5355" s="25"/>
    </row>
    <row r="5356" spans="52:57" x14ac:dyDescent="0.25">
      <c r="AZ5356" s="45"/>
      <c r="BA5356" s="25"/>
    </row>
    <row r="5357" spans="52:57" x14ac:dyDescent="0.25">
      <c r="BA5357" s="25"/>
    </row>
    <row r="5358" spans="52:57" x14ac:dyDescent="0.25">
      <c r="AZ5358" s="34"/>
      <c r="BA5358" s="25"/>
    </row>
    <row r="5359" spans="52:57" x14ac:dyDescent="0.25">
      <c r="AZ5359" s="33"/>
      <c r="BA5359" s="25"/>
    </row>
    <row r="5361" spans="52:57" x14ac:dyDescent="0.25">
      <c r="AZ5361" s="34"/>
      <c r="BA5361" s="35"/>
      <c r="BB5361" s="35"/>
      <c r="BC5361" s="35"/>
      <c r="BD5361" s="35"/>
    </row>
    <row r="5362" spans="52:57" x14ac:dyDescent="0.25">
      <c r="AZ5362" s="33"/>
    </row>
    <row r="5363" spans="52:57" x14ac:dyDescent="0.25">
      <c r="AZ5363" s="33"/>
      <c r="BA5363" s="25"/>
      <c r="BE5363" s="35"/>
    </row>
    <row r="5364" spans="52:57" x14ac:dyDescent="0.25">
      <c r="AZ5364" s="33"/>
      <c r="BA5364" s="25"/>
    </row>
    <row r="5365" spans="52:57" x14ac:dyDescent="0.25">
      <c r="AZ5365" s="33"/>
      <c r="BA5365" s="25"/>
    </row>
    <row r="5366" spans="52:57" x14ac:dyDescent="0.25">
      <c r="AZ5366" s="45"/>
      <c r="BA5366" s="25"/>
    </row>
    <row r="5367" spans="52:57" x14ac:dyDescent="0.25">
      <c r="BA5367" s="25"/>
    </row>
    <row r="5368" spans="52:57" x14ac:dyDescent="0.25">
      <c r="AZ5368" s="34"/>
      <c r="BA5368" s="25"/>
    </row>
    <row r="5369" spans="52:57" x14ac:dyDescent="0.25">
      <c r="AZ5369" s="33"/>
      <c r="BA5369" s="25"/>
    </row>
    <row r="5371" spans="52:57" x14ac:dyDescent="0.25">
      <c r="AZ5371" s="34"/>
      <c r="BA5371" s="35"/>
      <c r="BB5371" s="35"/>
      <c r="BC5371" s="35"/>
      <c r="BD5371" s="35"/>
    </row>
    <row r="5372" spans="52:57" x14ac:dyDescent="0.25">
      <c r="AZ5372" s="33"/>
    </row>
    <row r="5373" spans="52:57" x14ac:dyDescent="0.25">
      <c r="AZ5373" s="33"/>
      <c r="BA5373" s="25"/>
      <c r="BE5373" s="35"/>
    </row>
    <row r="5374" spans="52:57" x14ac:dyDescent="0.25">
      <c r="AZ5374" s="33"/>
      <c r="BA5374" s="25"/>
    </row>
    <row r="5375" spans="52:57" x14ac:dyDescent="0.25">
      <c r="AZ5375" s="33"/>
      <c r="BA5375" s="25"/>
    </row>
    <row r="5376" spans="52:57" x14ac:dyDescent="0.25">
      <c r="AZ5376" s="45"/>
      <c r="BA5376" s="25"/>
    </row>
    <row r="5377" spans="52:57" x14ac:dyDescent="0.25">
      <c r="BA5377" s="25"/>
    </row>
    <row r="5378" spans="52:57" x14ac:dyDescent="0.25">
      <c r="AZ5378" s="34"/>
      <c r="BA5378" s="25"/>
    </row>
    <row r="5379" spans="52:57" x14ac:dyDescent="0.25">
      <c r="AZ5379" s="33"/>
      <c r="BA5379" s="25"/>
    </row>
    <row r="5381" spans="52:57" x14ac:dyDescent="0.25">
      <c r="AZ5381" s="34"/>
      <c r="BA5381" s="35"/>
      <c r="BB5381" s="35"/>
      <c r="BC5381" s="35"/>
      <c r="BD5381" s="35"/>
    </row>
    <row r="5382" spans="52:57" x14ac:dyDescent="0.25">
      <c r="AZ5382" s="33"/>
    </row>
    <row r="5383" spans="52:57" x14ac:dyDescent="0.25">
      <c r="AZ5383" s="33"/>
      <c r="BA5383" s="25"/>
      <c r="BE5383" s="35"/>
    </row>
    <row r="5384" spans="52:57" x14ac:dyDescent="0.25">
      <c r="AZ5384" s="33"/>
      <c r="BA5384" s="25"/>
    </row>
    <row r="5385" spans="52:57" x14ac:dyDescent="0.25">
      <c r="AZ5385" s="33"/>
      <c r="BA5385" s="25"/>
    </row>
    <row r="5386" spans="52:57" x14ac:dyDescent="0.25">
      <c r="AZ5386" s="45"/>
      <c r="BA5386" s="25"/>
    </row>
    <row r="5387" spans="52:57" x14ac:dyDescent="0.25">
      <c r="BA5387" s="25"/>
    </row>
    <row r="5388" spans="52:57" x14ac:dyDescent="0.25">
      <c r="AZ5388" s="34"/>
      <c r="BA5388" s="25"/>
    </row>
    <row r="5389" spans="52:57" x14ac:dyDescent="0.25">
      <c r="AZ5389" s="33"/>
      <c r="BA5389" s="25"/>
    </row>
    <row r="5391" spans="52:57" x14ac:dyDescent="0.25">
      <c r="AZ5391" s="34"/>
      <c r="BA5391" s="35"/>
      <c r="BB5391" s="35"/>
      <c r="BC5391" s="35"/>
      <c r="BD5391" s="35"/>
    </row>
    <row r="5392" spans="52:57" x14ac:dyDescent="0.25">
      <c r="AZ5392" s="33"/>
    </row>
    <row r="5393" spans="52:57" x14ac:dyDescent="0.25">
      <c r="AZ5393" s="33"/>
      <c r="BA5393" s="25"/>
      <c r="BE5393" s="35"/>
    </row>
    <row r="5394" spans="52:57" x14ac:dyDescent="0.25">
      <c r="AZ5394" s="33"/>
      <c r="BA5394" s="25"/>
    </row>
    <row r="5395" spans="52:57" x14ac:dyDescent="0.25">
      <c r="AZ5395" s="33"/>
      <c r="BA5395" s="25"/>
    </row>
    <row r="5396" spans="52:57" x14ac:dyDescent="0.25">
      <c r="AZ5396" s="45"/>
      <c r="BA5396" s="25"/>
    </row>
    <row r="5397" spans="52:57" x14ac:dyDescent="0.25">
      <c r="BA5397" s="25"/>
    </row>
    <row r="5398" spans="52:57" x14ac:dyDescent="0.25">
      <c r="AZ5398" s="34"/>
      <c r="BA5398" s="25"/>
    </row>
    <row r="5399" spans="52:57" x14ac:dyDescent="0.25">
      <c r="AZ5399" s="33"/>
      <c r="BA5399" s="25"/>
    </row>
    <row r="5401" spans="52:57" x14ac:dyDescent="0.25">
      <c r="AZ5401" s="34"/>
      <c r="BA5401" s="35"/>
      <c r="BB5401" s="35"/>
      <c r="BC5401" s="35"/>
      <c r="BD5401" s="35"/>
    </row>
    <row r="5402" spans="52:57" x14ac:dyDescent="0.25">
      <c r="AZ5402" s="33"/>
    </row>
    <row r="5403" spans="52:57" x14ac:dyDescent="0.25">
      <c r="AZ5403" s="33"/>
      <c r="BA5403" s="25"/>
      <c r="BE5403" s="35"/>
    </row>
    <row r="5404" spans="52:57" x14ac:dyDescent="0.25">
      <c r="AZ5404" s="33"/>
      <c r="BA5404" s="25"/>
    </row>
    <row r="5405" spans="52:57" x14ac:dyDescent="0.25">
      <c r="AZ5405" s="33"/>
      <c r="BA5405" s="25"/>
    </row>
    <row r="5406" spans="52:57" x14ac:dyDescent="0.25">
      <c r="AZ5406" s="45"/>
      <c r="BA5406" s="25"/>
    </row>
    <row r="5407" spans="52:57" x14ac:dyDescent="0.25">
      <c r="BA5407" s="25"/>
    </row>
    <row r="5408" spans="52:57" x14ac:dyDescent="0.25">
      <c r="AZ5408" s="34"/>
      <c r="BA5408" s="25"/>
    </row>
    <row r="5409" spans="52:57" x14ac:dyDescent="0.25">
      <c r="AZ5409" s="33"/>
      <c r="BA5409" s="25"/>
    </row>
    <row r="5411" spans="52:57" x14ac:dyDescent="0.25">
      <c r="AZ5411" s="34"/>
      <c r="BA5411" s="35"/>
      <c r="BB5411" s="35"/>
      <c r="BC5411" s="35"/>
      <c r="BD5411" s="35"/>
    </row>
    <row r="5412" spans="52:57" x14ac:dyDescent="0.25">
      <c r="AZ5412" s="33"/>
    </row>
    <row r="5413" spans="52:57" x14ac:dyDescent="0.25">
      <c r="AZ5413" s="33"/>
      <c r="BA5413" s="25"/>
      <c r="BE5413" s="35"/>
    </row>
    <row r="5414" spans="52:57" x14ac:dyDescent="0.25">
      <c r="AZ5414" s="33"/>
      <c r="BA5414" s="25"/>
    </row>
    <row r="5415" spans="52:57" x14ac:dyDescent="0.25">
      <c r="AZ5415" s="33"/>
      <c r="BA5415" s="25"/>
    </row>
    <row r="5416" spans="52:57" x14ac:dyDescent="0.25">
      <c r="AZ5416" s="45"/>
      <c r="BA5416" s="25"/>
    </row>
    <row r="5417" spans="52:57" x14ac:dyDescent="0.25">
      <c r="BA5417" s="25"/>
    </row>
    <row r="5418" spans="52:57" x14ac:dyDescent="0.25">
      <c r="AZ5418" s="34"/>
      <c r="BA5418" s="25"/>
    </row>
    <row r="5419" spans="52:57" x14ac:dyDescent="0.25">
      <c r="AZ5419" s="33"/>
      <c r="BA5419" s="25"/>
    </row>
    <row r="5421" spans="52:57" x14ac:dyDescent="0.25">
      <c r="AZ5421" s="34"/>
      <c r="BA5421" s="35"/>
      <c r="BB5421" s="35"/>
      <c r="BC5421" s="35"/>
      <c r="BD5421" s="35"/>
    </row>
    <row r="5422" spans="52:57" x14ac:dyDescent="0.25">
      <c r="AZ5422" s="33"/>
    </row>
    <row r="5423" spans="52:57" x14ac:dyDescent="0.25">
      <c r="AZ5423" s="33"/>
      <c r="BA5423" s="25"/>
      <c r="BE5423" s="35"/>
    </row>
    <row r="5424" spans="52:57" x14ac:dyDescent="0.25">
      <c r="AZ5424" s="33"/>
      <c r="BA5424" s="25"/>
    </row>
    <row r="5425" spans="52:57" x14ac:dyDescent="0.25">
      <c r="AZ5425" s="33"/>
      <c r="BA5425" s="25"/>
    </row>
    <row r="5426" spans="52:57" x14ac:dyDescent="0.25">
      <c r="AZ5426" s="45"/>
      <c r="BA5426" s="25"/>
    </row>
    <row r="5427" spans="52:57" x14ac:dyDescent="0.25">
      <c r="BA5427" s="25"/>
    </row>
    <row r="5428" spans="52:57" x14ac:dyDescent="0.25">
      <c r="AZ5428" s="34"/>
      <c r="BA5428" s="25"/>
    </row>
    <row r="5429" spans="52:57" x14ac:dyDescent="0.25">
      <c r="AZ5429" s="33"/>
      <c r="BA5429" s="25"/>
    </row>
    <row r="5431" spans="52:57" x14ac:dyDescent="0.25">
      <c r="AZ5431" s="34"/>
      <c r="BA5431" s="35"/>
      <c r="BB5431" s="35"/>
      <c r="BC5431" s="35"/>
      <c r="BD5431" s="35"/>
    </row>
    <row r="5432" spans="52:57" x14ac:dyDescent="0.25">
      <c r="AZ5432" s="33"/>
    </row>
    <row r="5433" spans="52:57" x14ac:dyDescent="0.25">
      <c r="AZ5433" s="33"/>
      <c r="BA5433" s="25"/>
      <c r="BE5433" s="35"/>
    </row>
    <row r="5434" spans="52:57" x14ac:dyDescent="0.25">
      <c r="AZ5434" s="33"/>
      <c r="BA5434" s="25"/>
    </row>
    <row r="5435" spans="52:57" x14ac:dyDescent="0.25">
      <c r="AZ5435" s="33"/>
      <c r="BA5435" s="25"/>
    </row>
    <row r="5436" spans="52:57" x14ac:dyDescent="0.25">
      <c r="AZ5436" s="45"/>
      <c r="BA5436" s="25"/>
    </row>
    <row r="5437" spans="52:57" x14ac:dyDescent="0.25">
      <c r="BA5437" s="25"/>
    </row>
    <row r="5438" spans="52:57" x14ac:dyDescent="0.25">
      <c r="AZ5438" s="34"/>
      <c r="BA5438" s="25"/>
    </row>
    <row r="5439" spans="52:57" x14ac:dyDescent="0.25">
      <c r="AZ5439" s="33"/>
      <c r="BA5439" s="25"/>
    </row>
    <row r="5441" spans="52:57" x14ac:dyDescent="0.25">
      <c r="AZ5441" s="34"/>
      <c r="BA5441" s="35"/>
      <c r="BB5441" s="35"/>
      <c r="BC5441" s="35"/>
      <c r="BD5441" s="35"/>
    </row>
    <row r="5442" spans="52:57" x14ac:dyDescent="0.25">
      <c r="AZ5442" s="33"/>
    </row>
    <row r="5443" spans="52:57" x14ac:dyDescent="0.25">
      <c r="AZ5443" s="33"/>
      <c r="BA5443" s="25"/>
      <c r="BE5443" s="35"/>
    </row>
    <row r="5444" spans="52:57" x14ac:dyDescent="0.25">
      <c r="AZ5444" s="33"/>
      <c r="BA5444" s="25"/>
    </row>
    <row r="5445" spans="52:57" x14ac:dyDescent="0.25">
      <c r="AZ5445" s="33"/>
      <c r="BA5445" s="25"/>
    </row>
    <row r="5446" spans="52:57" x14ac:dyDescent="0.25">
      <c r="AZ5446" s="45"/>
      <c r="BA5446" s="25"/>
    </row>
    <row r="5447" spans="52:57" x14ac:dyDescent="0.25">
      <c r="BA5447" s="25"/>
    </row>
    <row r="5448" spans="52:57" x14ac:dyDescent="0.25">
      <c r="AZ5448" s="34"/>
      <c r="BA5448" s="25"/>
    </row>
    <row r="5449" spans="52:57" x14ac:dyDescent="0.25">
      <c r="AZ5449" s="33"/>
      <c r="BA5449" s="25"/>
    </row>
    <row r="5451" spans="52:57" x14ac:dyDescent="0.25">
      <c r="AZ5451" s="34"/>
      <c r="BA5451" s="35"/>
      <c r="BB5451" s="35"/>
      <c r="BC5451" s="35"/>
      <c r="BD5451" s="35"/>
    </row>
    <row r="5452" spans="52:57" x14ac:dyDescent="0.25">
      <c r="AZ5452" s="33"/>
    </row>
    <row r="5453" spans="52:57" x14ac:dyDescent="0.25">
      <c r="AZ5453" s="33"/>
      <c r="BA5453" s="25"/>
      <c r="BE5453" s="35"/>
    </row>
    <row r="5454" spans="52:57" x14ac:dyDescent="0.25">
      <c r="AZ5454" s="33"/>
      <c r="BA5454" s="25"/>
    </row>
    <row r="5455" spans="52:57" x14ac:dyDescent="0.25">
      <c r="AZ5455" s="33"/>
      <c r="BA5455" s="25"/>
    </row>
    <row r="5456" spans="52:57" x14ac:dyDescent="0.25">
      <c r="AZ5456" s="45"/>
      <c r="BA5456" s="25"/>
    </row>
    <row r="5457" spans="52:57" x14ac:dyDescent="0.25">
      <c r="BA5457" s="25"/>
    </row>
    <row r="5458" spans="52:57" x14ac:dyDescent="0.25">
      <c r="AZ5458" s="34"/>
      <c r="BA5458" s="25"/>
    </row>
    <row r="5459" spans="52:57" x14ac:dyDescent="0.25">
      <c r="AZ5459" s="33"/>
      <c r="BA5459" s="25"/>
    </row>
    <row r="5461" spans="52:57" x14ac:dyDescent="0.25">
      <c r="AZ5461" s="34"/>
      <c r="BA5461" s="35"/>
      <c r="BB5461" s="35"/>
      <c r="BC5461" s="35"/>
      <c r="BD5461" s="35"/>
    </row>
    <row r="5462" spans="52:57" x14ac:dyDescent="0.25">
      <c r="AZ5462" s="33"/>
    </row>
    <row r="5463" spans="52:57" x14ac:dyDescent="0.25">
      <c r="AZ5463" s="33"/>
      <c r="BA5463" s="25"/>
      <c r="BE5463" s="35"/>
    </row>
    <row r="5464" spans="52:57" x14ac:dyDescent="0.25">
      <c r="AZ5464" s="33"/>
      <c r="BA5464" s="25"/>
    </row>
    <row r="5465" spans="52:57" x14ac:dyDescent="0.25">
      <c r="AZ5465" s="33"/>
      <c r="BA5465" s="25"/>
    </row>
    <row r="5466" spans="52:57" x14ac:dyDescent="0.25">
      <c r="AZ5466" s="45"/>
      <c r="BA5466" s="25"/>
    </row>
    <row r="5467" spans="52:57" x14ac:dyDescent="0.25">
      <c r="BA5467" s="25"/>
    </row>
    <row r="5468" spans="52:57" x14ac:dyDescent="0.25">
      <c r="AZ5468" s="34"/>
      <c r="BA5468" s="25"/>
    </row>
    <row r="5469" spans="52:57" x14ac:dyDescent="0.25">
      <c r="AZ5469" s="33"/>
      <c r="BA5469" s="25"/>
    </row>
    <row r="5471" spans="52:57" x14ac:dyDescent="0.25">
      <c r="AZ5471" s="34"/>
      <c r="BA5471" s="35"/>
      <c r="BB5471" s="35"/>
      <c r="BC5471" s="35"/>
      <c r="BD5471" s="35"/>
    </row>
    <row r="5472" spans="52:57" x14ac:dyDescent="0.25">
      <c r="AZ5472" s="33"/>
    </row>
    <row r="5473" spans="52:57" x14ac:dyDescent="0.25">
      <c r="AZ5473" s="33"/>
      <c r="BA5473" s="25"/>
      <c r="BE5473" s="35"/>
    </row>
    <row r="5474" spans="52:57" x14ac:dyDescent="0.25">
      <c r="AZ5474" s="33"/>
      <c r="BA5474" s="25"/>
    </row>
    <row r="5475" spans="52:57" x14ac:dyDescent="0.25">
      <c r="AZ5475" s="33"/>
      <c r="BA5475" s="25"/>
    </row>
    <row r="5476" spans="52:57" x14ac:dyDescent="0.25">
      <c r="AZ5476" s="45"/>
      <c r="BA5476" s="25"/>
    </row>
    <row r="5477" spans="52:57" x14ac:dyDescent="0.25">
      <c r="BA5477" s="25"/>
    </row>
    <row r="5478" spans="52:57" x14ac:dyDescent="0.25">
      <c r="AZ5478" s="34"/>
      <c r="BA5478" s="25"/>
    </row>
    <row r="5479" spans="52:57" x14ac:dyDescent="0.25">
      <c r="AZ5479" s="33"/>
      <c r="BA5479" s="25"/>
    </row>
    <row r="5481" spans="52:57" x14ac:dyDescent="0.25">
      <c r="AZ5481" s="34"/>
      <c r="BA5481" s="35"/>
      <c r="BB5481" s="35"/>
      <c r="BC5481" s="35"/>
      <c r="BD5481" s="35"/>
    </row>
    <row r="5482" spans="52:57" x14ac:dyDescent="0.25">
      <c r="AZ5482" s="33"/>
    </row>
    <row r="5483" spans="52:57" x14ac:dyDescent="0.25">
      <c r="AZ5483" s="33"/>
      <c r="BA5483" s="25"/>
      <c r="BE5483" s="35"/>
    </row>
    <row r="5484" spans="52:57" x14ac:dyDescent="0.25">
      <c r="AZ5484" s="33"/>
      <c r="BA5484" s="25"/>
    </row>
    <row r="5485" spans="52:57" x14ac:dyDescent="0.25">
      <c r="AZ5485" s="33"/>
      <c r="BA5485" s="25"/>
    </row>
    <row r="5486" spans="52:57" x14ac:dyDescent="0.25">
      <c r="AZ5486" s="45"/>
      <c r="BA5486" s="25"/>
    </row>
    <row r="5487" spans="52:57" x14ac:dyDescent="0.25">
      <c r="BA5487" s="25"/>
    </row>
    <row r="5488" spans="52:57" x14ac:dyDescent="0.25">
      <c r="AZ5488" s="34"/>
      <c r="BA5488" s="25"/>
    </row>
    <row r="5489" spans="52:57" x14ac:dyDescent="0.25">
      <c r="AZ5489" s="33"/>
      <c r="BA5489" s="25"/>
    </row>
    <row r="5491" spans="52:57" x14ac:dyDescent="0.25">
      <c r="AZ5491" s="34"/>
      <c r="BA5491" s="35"/>
      <c r="BB5491" s="35"/>
      <c r="BC5491" s="35"/>
      <c r="BD5491" s="35"/>
    </row>
    <row r="5492" spans="52:57" x14ac:dyDescent="0.25">
      <c r="AZ5492" s="33"/>
    </row>
    <row r="5493" spans="52:57" x14ac:dyDescent="0.25">
      <c r="AZ5493" s="33"/>
      <c r="BA5493" s="25"/>
      <c r="BE5493" s="35"/>
    </row>
    <row r="5494" spans="52:57" x14ac:dyDescent="0.25">
      <c r="AZ5494" s="33"/>
      <c r="BA5494" s="25"/>
    </row>
    <row r="5495" spans="52:57" x14ac:dyDescent="0.25">
      <c r="AZ5495" s="33"/>
      <c r="BA5495" s="25"/>
    </row>
    <row r="5496" spans="52:57" x14ac:dyDescent="0.25">
      <c r="AZ5496" s="45"/>
      <c r="BA5496" s="25"/>
    </row>
    <row r="5497" spans="52:57" x14ac:dyDescent="0.25">
      <c r="BA5497" s="25"/>
    </row>
    <row r="5498" spans="52:57" x14ac:dyDescent="0.25">
      <c r="AZ5498" s="34"/>
      <c r="BA5498" s="25"/>
    </row>
    <row r="5499" spans="52:57" x14ac:dyDescent="0.25">
      <c r="AZ5499" s="33"/>
      <c r="BA5499" s="25"/>
    </row>
    <row r="5501" spans="52:57" x14ac:dyDescent="0.25">
      <c r="AZ5501" s="34"/>
      <c r="BA5501" s="35"/>
      <c r="BB5501" s="35"/>
      <c r="BC5501" s="35"/>
      <c r="BD5501" s="35"/>
    </row>
    <row r="5502" spans="52:57" x14ac:dyDescent="0.25">
      <c r="AZ5502" s="33"/>
    </row>
    <row r="5503" spans="52:57" x14ac:dyDescent="0.25">
      <c r="AZ5503" s="33"/>
      <c r="BA5503" s="25"/>
      <c r="BE5503" s="35"/>
    </row>
    <row r="5504" spans="52:57" x14ac:dyDescent="0.25">
      <c r="AZ5504" s="33"/>
      <c r="BA5504" s="25"/>
    </row>
    <row r="5505" spans="52:57" x14ac:dyDescent="0.25">
      <c r="AZ5505" s="33"/>
      <c r="BA5505" s="25"/>
    </row>
    <row r="5506" spans="52:57" x14ac:dyDescent="0.25">
      <c r="AZ5506" s="45"/>
      <c r="BA5506" s="25"/>
    </row>
    <row r="5507" spans="52:57" x14ac:dyDescent="0.25">
      <c r="BA5507" s="25"/>
    </row>
    <row r="5508" spans="52:57" x14ac:dyDescent="0.25">
      <c r="AZ5508" s="34"/>
      <c r="BA5508" s="25"/>
    </row>
    <row r="5509" spans="52:57" x14ac:dyDescent="0.25">
      <c r="AZ5509" s="33"/>
      <c r="BA5509" s="25"/>
    </row>
    <row r="5511" spans="52:57" x14ac:dyDescent="0.25">
      <c r="AZ5511" s="34"/>
      <c r="BA5511" s="35"/>
      <c r="BB5511" s="35"/>
      <c r="BC5511" s="35"/>
      <c r="BD5511" s="35"/>
    </row>
    <row r="5512" spans="52:57" x14ac:dyDescent="0.25">
      <c r="AZ5512" s="33"/>
    </row>
    <row r="5513" spans="52:57" x14ac:dyDescent="0.25">
      <c r="AZ5513" s="33"/>
      <c r="BA5513" s="25"/>
      <c r="BE5513" s="35"/>
    </row>
    <row r="5514" spans="52:57" x14ac:dyDescent="0.25">
      <c r="AZ5514" s="33"/>
      <c r="BA5514" s="25"/>
    </row>
    <row r="5515" spans="52:57" x14ac:dyDescent="0.25">
      <c r="AZ5515" s="33"/>
      <c r="BA5515" s="25"/>
    </row>
    <row r="5516" spans="52:57" x14ac:dyDescent="0.25">
      <c r="AZ5516" s="45"/>
      <c r="BA5516" s="25"/>
    </row>
    <row r="5517" spans="52:57" x14ac:dyDescent="0.25">
      <c r="BA5517" s="25"/>
    </row>
    <row r="5518" spans="52:57" x14ac:dyDescent="0.25">
      <c r="AZ5518" s="34"/>
      <c r="BA5518" s="25"/>
    </row>
    <row r="5519" spans="52:57" x14ac:dyDescent="0.25">
      <c r="AZ5519" s="33"/>
      <c r="BA5519" s="25"/>
    </row>
    <row r="5521" spans="52:57" x14ac:dyDescent="0.25">
      <c r="AZ5521" s="34"/>
      <c r="BA5521" s="35"/>
      <c r="BB5521" s="35"/>
      <c r="BC5521" s="35"/>
      <c r="BD5521" s="35"/>
    </row>
    <row r="5522" spans="52:57" x14ac:dyDescent="0.25">
      <c r="AZ5522" s="33"/>
    </row>
    <row r="5523" spans="52:57" x14ac:dyDescent="0.25">
      <c r="AZ5523" s="33"/>
      <c r="BA5523" s="25"/>
      <c r="BE5523" s="35"/>
    </row>
    <row r="5524" spans="52:57" x14ac:dyDescent="0.25">
      <c r="AZ5524" s="33"/>
      <c r="BA5524" s="25"/>
    </row>
    <row r="5525" spans="52:57" x14ac:dyDescent="0.25">
      <c r="AZ5525" s="33"/>
      <c r="BA5525" s="25"/>
    </row>
    <row r="5526" spans="52:57" x14ac:dyDescent="0.25">
      <c r="AZ5526" s="45"/>
      <c r="BA5526" s="25"/>
    </row>
    <row r="5527" spans="52:57" x14ac:dyDescent="0.25">
      <c r="BA5527" s="25"/>
    </row>
    <row r="5528" spans="52:57" x14ac:dyDescent="0.25">
      <c r="AZ5528" s="34"/>
      <c r="BA5528" s="25"/>
    </row>
    <row r="5529" spans="52:57" x14ac:dyDescent="0.25">
      <c r="AZ5529" s="33"/>
      <c r="BA5529" s="25"/>
    </row>
    <row r="5531" spans="52:57" x14ac:dyDescent="0.25">
      <c r="AZ5531" s="34"/>
      <c r="BA5531" s="35"/>
      <c r="BB5531" s="35"/>
      <c r="BC5531" s="35"/>
      <c r="BD5531" s="35"/>
    </row>
    <row r="5532" spans="52:57" x14ac:dyDescent="0.25">
      <c r="AZ5532" s="33"/>
    </row>
    <row r="5533" spans="52:57" x14ac:dyDescent="0.25">
      <c r="AZ5533" s="33"/>
      <c r="BA5533" s="25"/>
      <c r="BE5533" s="35"/>
    </row>
    <row r="5534" spans="52:57" x14ac:dyDescent="0.25">
      <c r="AZ5534" s="33"/>
      <c r="BA5534" s="25"/>
    </row>
    <row r="5535" spans="52:57" x14ac:dyDescent="0.25">
      <c r="AZ5535" s="33"/>
      <c r="BA5535" s="25"/>
    </row>
    <row r="5536" spans="52:57" x14ac:dyDescent="0.25">
      <c r="AZ5536" s="45"/>
      <c r="BA5536" s="25"/>
    </row>
    <row r="5537" spans="52:57" x14ac:dyDescent="0.25">
      <c r="BA5537" s="25"/>
    </row>
    <row r="5538" spans="52:57" x14ac:dyDescent="0.25">
      <c r="AZ5538" s="34"/>
      <c r="BA5538" s="25"/>
    </row>
    <row r="5539" spans="52:57" x14ac:dyDescent="0.25">
      <c r="AZ5539" s="33"/>
      <c r="BA5539" s="25"/>
    </row>
    <row r="5541" spans="52:57" x14ac:dyDescent="0.25">
      <c r="AZ5541" s="34"/>
      <c r="BA5541" s="35"/>
      <c r="BB5541" s="35"/>
      <c r="BC5541" s="35"/>
      <c r="BD5541" s="35"/>
    </row>
    <row r="5542" spans="52:57" x14ac:dyDescent="0.25">
      <c r="AZ5542" s="33"/>
    </row>
    <row r="5543" spans="52:57" x14ac:dyDescent="0.25">
      <c r="AZ5543" s="33"/>
      <c r="BA5543" s="25"/>
      <c r="BE5543" s="35"/>
    </row>
    <row r="5544" spans="52:57" x14ac:dyDescent="0.25">
      <c r="AZ5544" s="33"/>
      <c r="BA5544" s="25"/>
    </row>
    <row r="5545" spans="52:57" x14ac:dyDescent="0.25">
      <c r="AZ5545" s="33"/>
      <c r="BA5545" s="25"/>
    </row>
    <row r="5546" spans="52:57" x14ac:dyDescent="0.25">
      <c r="AZ5546" s="45"/>
      <c r="BA5546" s="25"/>
    </row>
    <row r="5547" spans="52:57" x14ac:dyDescent="0.25">
      <c r="BA5547" s="25"/>
    </row>
    <row r="5548" spans="52:57" x14ac:dyDescent="0.25">
      <c r="AZ5548" s="34"/>
      <c r="BA5548" s="25"/>
    </row>
    <row r="5549" spans="52:57" x14ac:dyDescent="0.25">
      <c r="AZ5549" s="33"/>
      <c r="BA5549" s="25"/>
    </row>
    <row r="5551" spans="52:57" x14ac:dyDescent="0.25">
      <c r="AZ5551" s="34"/>
      <c r="BA5551" s="35"/>
      <c r="BB5551" s="35"/>
      <c r="BC5551" s="35"/>
      <c r="BD5551" s="35"/>
    </row>
    <row r="5552" spans="52:57" x14ac:dyDescent="0.25">
      <c r="AZ5552" s="33"/>
    </row>
    <row r="5553" spans="52:57" x14ac:dyDescent="0.25">
      <c r="AZ5553" s="33"/>
      <c r="BA5553" s="25"/>
      <c r="BE5553" s="35"/>
    </row>
    <row r="5554" spans="52:57" x14ac:dyDescent="0.25">
      <c r="AZ5554" s="33"/>
      <c r="BA5554" s="25"/>
    </row>
    <row r="5555" spans="52:57" x14ac:dyDescent="0.25">
      <c r="AZ5555" s="33"/>
      <c r="BA5555" s="25"/>
    </row>
    <row r="5556" spans="52:57" x14ac:dyDescent="0.25">
      <c r="AZ5556" s="45"/>
      <c r="BA5556" s="25"/>
    </row>
    <row r="5557" spans="52:57" x14ac:dyDescent="0.25">
      <c r="BA5557" s="25"/>
    </row>
    <row r="5558" spans="52:57" x14ac:dyDescent="0.25">
      <c r="AZ5558" s="34"/>
      <c r="BA5558" s="25"/>
    </row>
    <row r="5559" spans="52:57" x14ac:dyDescent="0.25">
      <c r="AZ5559" s="33"/>
      <c r="BA5559" s="25"/>
    </row>
    <row r="5561" spans="52:57" x14ac:dyDescent="0.25">
      <c r="AZ5561" s="34"/>
      <c r="BA5561" s="35"/>
      <c r="BB5561" s="35"/>
      <c r="BC5561" s="35"/>
      <c r="BD5561" s="35"/>
    </row>
    <row r="5562" spans="52:57" x14ac:dyDescent="0.25">
      <c r="AZ5562" s="33"/>
    </row>
    <row r="5563" spans="52:57" x14ac:dyDescent="0.25">
      <c r="AZ5563" s="33"/>
      <c r="BA5563" s="25"/>
      <c r="BE5563" s="35"/>
    </row>
    <row r="5564" spans="52:57" x14ac:dyDescent="0.25">
      <c r="AZ5564" s="33"/>
      <c r="BA5564" s="25"/>
    </row>
    <row r="5565" spans="52:57" x14ac:dyDescent="0.25">
      <c r="AZ5565" s="33"/>
      <c r="BA5565" s="25"/>
    </row>
    <row r="5566" spans="52:57" x14ac:dyDescent="0.25">
      <c r="AZ5566" s="45"/>
      <c r="BA5566" s="25"/>
    </row>
    <row r="5567" spans="52:57" x14ac:dyDescent="0.25">
      <c r="BA5567" s="25"/>
    </row>
    <row r="5568" spans="52:57" x14ac:dyDescent="0.25">
      <c r="AZ5568" s="34"/>
      <c r="BA5568" s="25"/>
    </row>
    <row r="5569" spans="52:57" x14ac:dyDescent="0.25">
      <c r="AZ5569" s="33"/>
      <c r="BA5569" s="25"/>
    </row>
    <row r="5571" spans="52:57" x14ac:dyDescent="0.25">
      <c r="AZ5571" s="34"/>
      <c r="BA5571" s="35"/>
      <c r="BB5571" s="35"/>
      <c r="BC5571" s="35"/>
      <c r="BD5571" s="35"/>
    </row>
    <row r="5572" spans="52:57" x14ac:dyDescent="0.25">
      <c r="AZ5572" s="33"/>
    </row>
    <row r="5573" spans="52:57" x14ac:dyDescent="0.25">
      <c r="AZ5573" s="33"/>
      <c r="BA5573" s="25"/>
      <c r="BE5573" s="35"/>
    </row>
    <row r="5574" spans="52:57" x14ac:dyDescent="0.25">
      <c r="AZ5574" s="33"/>
      <c r="BA5574" s="25"/>
    </row>
    <row r="5575" spans="52:57" x14ac:dyDescent="0.25">
      <c r="AZ5575" s="33"/>
      <c r="BA5575" s="25"/>
    </row>
    <row r="5576" spans="52:57" x14ac:dyDescent="0.25">
      <c r="AZ5576" s="45"/>
      <c r="BA5576" s="25"/>
    </row>
    <row r="5577" spans="52:57" x14ac:dyDescent="0.25">
      <c r="BA5577" s="25"/>
    </row>
    <row r="5578" spans="52:57" x14ac:dyDescent="0.25">
      <c r="AZ5578" s="34"/>
      <c r="BA5578" s="25"/>
    </row>
    <row r="5579" spans="52:57" x14ac:dyDescent="0.25">
      <c r="AZ5579" s="33"/>
      <c r="BA5579" s="25"/>
    </row>
    <row r="5581" spans="52:57" x14ac:dyDescent="0.25">
      <c r="AZ5581" s="34"/>
      <c r="BA5581" s="35"/>
      <c r="BB5581" s="35"/>
      <c r="BC5581" s="35"/>
      <c r="BD5581" s="35"/>
    </row>
    <row r="5582" spans="52:57" x14ac:dyDescent="0.25">
      <c r="AZ5582" s="33"/>
    </row>
    <row r="5583" spans="52:57" x14ac:dyDescent="0.25">
      <c r="AZ5583" s="33"/>
      <c r="BA5583" s="25"/>
      <c r="BE5583" s="35"/>
    </row>
    <row r="5584" spans="52:57" x14ac:dyDescent="0.25">
      <c r="AZ5584" s="33"/>
      <c r="BA5584" s="25"/>
    </row>
    <row r="5585" spans="52:57" x14ac:dyDescent="0.25">
      <c r="AZ5585" s="33"/>
      <c r="BA5585" s="25"/>
    </row>
    <row r="5586" spans="52:57" x14ac:dyDescent="0.25">
      <c r="AZ5586" s="45"/>
      <c r="BA5586" s="25"/>
    </row>
    <row r="5587" spans="52:57" x14ac:dyDescent="0.25">
      <c r="BA5587" s="25"/>
    </row>
    <row r="5588" spans="52:57" x14ac:dyDescent="0.25">
      <c r="AZ5588" s="34"/>
      <c r="BA5588" s="25"/>
    </row>
    <row r="5589" spans="52:57" x14ac:dyDescent="0.25">
      <c r="AZ5589" s="33"/>
      <c r="BA5589" s="25"/>
    </row>
    <row r="5591" spans="52:57" x14ac:dyDescent="0.25">
      <c r="AZ5591" s="34"/>
      <c r="BA5591" s="35"/>
      <c r="BB5591" s="35"/>
      <c r="BC5591" s="35"/>
      <c r="BD5591" s="35"/>
    </row>
    <row r="5592" spans="52:57" x14ac:dyDescent="0.25">
      <c r="AZ5592" s="33"/>
    </row>
    <row r="5593" spans="52:57" x14ac:dyDescent="0.25">
      <c r="AZ5593" s="33"/>
      <c r="BA5593" s="25"/>
      <c r="BE5593" s="35"/>
    </row>
    <row r="5594" spans="52:57" x14ac:dyDescent="0.25">
      <c r="AZ5594" s="33"/>
      <c r="BA5594" s="25"/>
    </row>
    <row r="5595" spans="52:57" x14ac:dyDescent="0.25">
      <c r="AZ5595" s="33"/>
      <c r="BA5595" s="25"/>
    </row>
    <row r="5596" spans="52:57" x14ac:dyDescent="0.25">
      <c r="AZ5596" s="45"/>
      <c r="BA5596" s="25"/>
    </row>
    <row r="5597" spans="52:57" x14ac:dyDescent="0.25">
      <c r="BA5597" s="25"/>
    </row>
    <row r="5598" spans="52:57" x14ac:dyDescent="0.25">
      <c r="AZ5598" s="34"/>
      <c r="BA5598" s="25"/>
    </row>
    <row r="5599" spans="52:57" x14ac:dyDescent="0.25">
      <c r="AZ5599" s="33"/>
      <c r="BA5599" s="25"/>
    </row>
    <row r="5601" spans="52:57" x14ac:dyDescent="0.25">
      <c r="AZ5601" s="34"/>
      <c r="BA5601" s="35"/>
      <c r="BB5601" s="35"/>
      <c r="BC5601" s="35"/>
      <c r="BD5601" s="35"/>
    </row>
    <row r="5602" spans="52:57" x14ac:dyDescent="0.25">
      <c r="AZ5602" s="33"/>
    </row>
    <row r="5603" spans="52:57" x14ac:dyDescent="0.25">
      <c r="AZ5603" s="33"/>
      <c r="BA5603" s="25"/>
      <c r="BE5603" s="35"/>
    </row>
    <row r="5604" spans="52:57" x14ac:dyDescent="0.25">
      <c r="AZ5604" s="33"/>
      <c r="BA5604" s="25"/>
    </row>
    <row r="5605" spans="52:57" x14ac:dyDescent="0.25">
      <c r="AZ5605" s="33"/>
      <c r="BA5605" s="25"/>
    </row>
    <row r="5606" spans="52:57" x14ac:dyDescent="0.25">
      <c r="AZ5606" s="45"/>
      <c r="BA5606" s="25"/>
    </row>
    <row r="5607" spans="52:57" x14ac:dyDescent="0.25">
      <c r="BA5607" s="25"/>
    </row>
    <row r="5608" spans="52:57" x14ac:dyDescent="0.25">
      <c r="AZ5608" s="34"/>
      <c r="BA5608" s="25"/>
    </row>
    <row r="5609" spans="52:57" x14ac:dyDescent="0.25">
      <c r="AZ5609" s="33"/>
      <c r="BA5609" s="25"/>
    </row>
    <row r="5611" spans="52:57" x14ac:dyDescent="0.25">
      <c r="AZ5611" s="34"/>
      <c r="BA5611" s="35"/>
      <c r="BB5611" s="35"/>
      <c r="BC5611" s="35"/>
      <c r="BD5611" s="35"/>
    </row>
    <row r="5612" spans="52:57" x14ac:dyDescent="0.25">
      <c r="AZ5612" s="33"/>
    </row>
    <row r="5613" spans="52:57" x14ac:dyDescent="0.25">
      <c r="AZ5613" s="33"/>
      <c r="BA5613" s="25"/>
      <c r="BE5613" s="35"/>
    </row>
    <row r="5614" spans="52:57" x14ac:dyDescent="0.25">
      <c r="AZ5614" s="33"/>
      <c r="BA5614" s="25"/>
    </row>
    <row r="5615" spans="52:57" x14ac:dyDescent="0.25">
      <c r="AZ5615" s="33"/>
      <c r="BA5615" s="25"/>
    </row>
    <row r="5616" spans="52:57" x14ac:dyDescent="0.25">
      <c r="AZ5616" s="45"/>
      <c r="BA5616" s="25"/>
    </row>
    <row r="5617" spans="52:57" x14ac:dyDescent="0.25">
      <c r="BA5617" s="25"/>
    </row>
    <row r="5618" spans="52:57" x14ac:dyDescent="0.25">
      <c r="AZ5618" s="34"/>
      <c r="BA5618" s="25"/>
    </row>
    <row r="5619" spans="52:57" x14ac:dyDescent="0.25">
      <c r="AZ5619" s="33"/>
      <c r="BA5619" s="25"/>
    </row>
    <row r="5621" spans="52:57" x14ac:dyDescent="0.25">
      <c r="AZ5621" s="34"/>
      <c r="BA5621" s="35"/>
      <c r="BB5621" s="35"/>
      <c r="BC5621" s="35"/>
      <c r="BD5621" s="35"/>
    </row>
    <row r="5622" spans="52:57" x14ac:dyDescent="0.25">
      <c r="AZ5622" s="33"/>
    </row>
    <row r="5623" spans="52:57" x14ac:dyDescent="0.25">
      <c r="AZ5623" s="33"/>
      <c r="BA5623" s="25"/>
      <c r="BE5623" s="35"/>
    </row>
    <row r="5624" spans="52:57" x14ac:dyDescent="0.25">
      <c r="AZ5624" s="33"/>
      <c r="BA5624" s="25"/>
    </row>
    <row r="5625" spans="52:57" x14ac:dyDescent="0.25">
      <c r="AZ5625" s="33"/>
      <c r="BA5625" s="25"/>
    </row>
    <row r="5626" spans="52:57" x14ac:dyDescent="0.25">
      <c r="AZ5626" s="45"/>
      <c r="BA5626" s="25"/>
    </row>
    <row r="5627" spans="52:57" x14ac:dyDescent="0.25">
      <c r="BA5627" s="25"/>
    </row>
    <row r="5628" spans="52:57" x14ac:dyDescent="0.25">
      <c r="AZ5628" s="34"/>
      <c r="BA5628" s="25"/>
    </row>
    <row r="5629" spans="52:57" x14ac:dyDescent="0.25">
      <c r="AZ5629" s="33"/>
      <c r="BA5629" s="25"/>
    </row>
    <row r="5631" spans="52:57" x14ac:dyDescent="0.25">
      <c r="AZ5631" s="34"/>
      <c r="BA5631" s="35"/>
      <c r="BB5631" s="35"/>
      <c r="BC5631" s="35"/>
      <c r="BD5631" s="35"/>
    </row>
    <row r="5632" spans="52:57" x14ac:dyDescent="0.25">
      <c r="AZ5632" s="33"/>
    </row>
    <row r="5633" spans="52:57" x14ac:dyDescent="0.25">
      <c r="AZ5633" s="33"/>
      <c r="BA5633" s="25"/>
      <c r="BE5633" s="35"/>
    </row>
    <row r="5634" spans="52:57" x14ac:dyDescent="0.25">
      <c r="AZ5634" s="33"/>
      <c r="BA5634" s="25"/>
    </row>
    <row r="5635" spans="52:57" x14ac:dyDescent="0.25">
      <c r="AZ5635" s="33"/>
      <c r="BA5635" s="25"/>
    </row>
    <row r="5636" spans="52:57" x14ac:dyDescent="0.25">
      <c r="AZ5636" s="45"/>
      <c r="BA5636" s="25"/>
    </row>
    <row r="5637" spans="52:57" x14ac:dyDescent="0.25">
      <c r="BA5637" s="25"/>
    </row>
    <row r="5638" spans="52:57" x14ac:dyDescent="0.25">
      <c r="AZ5638" s="34"/>
      <c r="BA5638" s="25"/>
    </row>
    <row r="5639" spans="52:57" x14ac:dyDescent="0.25">
      <c r="AZ5639" s="33"/>
      <c r="BA5639" s="25"/>
    </row>
    <row r="5641" spans="52:57" x14ac:dyDescent="0.25">
      <c r="AZ5641" s="34"/>
      <c r="BA5641" s="35"/>
      <c r="BB5641" s="35"/>
      <c r="BC5641" s="35"/>
      <c r="BD5641" s="35"/>
    </row>
    <row r="5642" spans="52:57" x14ac:dyDescent="0.25">
      <c r="AZ5642" s="33"/>
    </row>
    <row r="5643" spans="52:57" x14ac:dyDescent="0.25">
      <c r="AZ5643" s="33"/>
      <c r="BA5643" s="25"/>
      <c r="BE5643" s="35"/>
    </row>
    <row r="5644" spans="52:57" x14ac:dyDescent="0.25">
      <c r="AZ5644" s="33"/>
      <c r="BA5644" s="25"/>
    </row>
    <row r="5645" spans="52:57" x14ac:dyDescent="0.25">
      <c r="AZ5645" s="33"/>
      <c r="BA5645" s="25"/>
    </row>
    <row r="5646" spans="52:57" x14ac:dyDescent="0.25">
      <c r="AZ5646" s="45"/>
      <c r="BA5646" s="25"/>
    </row>
    <row r="5647" spans="52:57" x14ac:dyDescent="0.25">
      <c r="BA5647" s="25"/>
    </row>
    <row r="5648" spans="52:57" x14ac:dyDescent="0.25">
      <c r="AZ5648" s="34"/>
      <c r="BA5648" s="25"/>
    </row>
    <row r="5649" spans="52:57" x14ac:dyDescent="0.25">
      <c r="AZ5649" s="33"/>
      <c r="BA5649" s="25"/>
    </row>
    <row r="5651" spans="52:57" x14ac:dyDescent="0.25">
      <c r="AZ5651" s="34"/>
      <c r="BA5651" s="35"/>
      <c r="BB5651" s="35"/>
      <c r="BC5651" s="35"/>
      <c r="BD5651" s="35"/>
    </row>
    <row r="5652" spans="52:57" x14ac:dyDescent="0.25">
      <c r="AZ5652" s="33"/>
    </row>
    <row r="5653" spans="52:57" x14ac:dyDescent="0.25">
      <c r="AZ5653" s="33"/>
      <c r="BA5653" s="25"/>
      <c r="BE5653" s="35"/>
    </row>
    <row r="5654" spans="52:57" x14ac:dyDescent="0.25">
      <c r="AZ5654" s="33"/>
      <c r="BA5654" s="25"/>
    </row>
    <row r="5655" spans="52:57" x14ac:dyDescent="0.25">
      <c r="AZ5655" s="33"/>
      <c r="BA5655" s="25"/>
    </row>
    <row r="5656" spans="52:57" x14ac:dyDescent="0.25">
      <c r="AZ5656" s="45"/>
      <c r="BA5656" s="25"/>
    </row>
    <row r="5657" spans="52:57" x14ac:dyDescent="0.25">
      <c r="BA5657" s="25"/>
    </row>
    <row r="5658" spans="52:57" x14ac:dyDescent="0.25">
      <c r="AZ5658" s="34"/>
      <c r="BA5658" s="25"/>
    </row>
    <row r="5659" spans="52:57" x14ac:dyDescent="0.25">
      <c r="AZ5659" s="33"/>
      <c r="BA5659" s="25"/>
    </row>
    <row r="5661" spans="52:57" x14ac:dyDescent="0.25">
      <c r="AZ5661" s="34"/>
      <c r="BA5661" s="35"/>
      <c r="BB5661" s="35"/>
      <c r="BC5661" s="35"/>
      <c r="BD5661" s="35"/>
    </row>
    <row r="5662" spans="52:57" x14ac:dyDescent="0.25">
      <c r="AZ5662" s="33"/>
    </row>
    <row r="5663" spans="52:57" x14ac:dyDescent="0.25">
      <c r="AZ5663" s="33"/>
      <c r="BA5663" s="25"/>
      <c r="BE5663" s="35"/>
    </row>
    <row r="5664" spans="52:57" x14ac:dyDescent="0.25">
      <c r="AZ5664" s="33"/>
      <c r="BA5664" s="25"/>
    </row>
    <row r="5665" spans="52:57" x14ac:dyDescent="0.25">
      <c r="AZ5665" s="33"/>
      <c r="BA5665" s="25"/>
    </row>
    <row r="5666" spans="52:57" x14ac:dyDescent="0.25">
      <c r="AZ5666" s="45"/>
      <c r="BA5666" s="25"/>
    </row>
    <row r="5667" spans="52:57" x14ac:dyDescent="0.25">
      <c r="BA5667" s="25"/>
    </row>
    <row r="5668" spans="52:57" x14ac:dyDescent="0.25">
      <c r="AZ5668" s="34"/>
      <c r="BA5668" s="25"/>
    </row>
    <row r="5669" spans="52:57" x14ac:dyDescent="0.25">
      <c r="AZ5669" s="33"/>
      <c r="BA5669" s="25"/>
    </row>
    <row r="5671" spans="52:57" x14ac:dyDescent="0.25">
      <c r="AZ5671" s="34"/>
      <c r="BA5671" s="35"/>
      <c r="BB5671" s="35"/>
      <c r="BC5671" s="35"/>
      <c r="BD5671" s="35"/>
    </row>
    <row r="5672" spans="52:57" x14ac:dyDescent="0.25">
      <c r="AZ5672" s="33"/>
    </row>
    <row r="5673" spans="52:57" x14ac:dyDescent="0.25">
      <c r="AZ5673" s="33"/>
      <c r="BA5673" s="25"/>
      <c r="BE5673" s="35"/>
    </row>
    <row r="5674" spans="52:57" x14ac:dyDescent="0.25">
      <c r="AZ5674" s="33"/>
      <c r="BA5674" s="25"/>
    </row>
    <row r="5675" spans="52:57" x14ac:dyDescent="0.25">
      <c r="AZ5675" s="33"/>
      <c r="BA5675" s="25"/>
    </row>
    <row r="5676" spans="52:57" x14ac:dyDescent="0.25">
      <c r="AZ5676" s="45"/>
      <c r="BA5676" s="25"/>
    </row>
    <row r="5677" spans="52:57" x14ac:dyDescent="0.25">
      <c r="BA5677" s="25"/>
    </row>
    <row r="5678" spans="52:57" x14ac:dyDescent="0.25">
      <c r="AZ5678" s="34"/>
      <c r="BA5678" s="25"/>
    </row>
    <row r="5679" spans="52:57" x14ac:dyDescent="0.25">
      <c r="AZ5679" s="33"/>
      <c r="BA5679" s="25"/>
    </row>
    <row r="5681" spans="52:57" x14ac:dyDescent="0.25">
      <c r="AZ5681" s="34"/>
      <c r="BA5681" s="35"/>
      <c r="BB5681" s="35"/>
      <c r="BC5681" s="35"/>
      <c r="BD5681" s="35"/>
    </row>
    <row r="5682" spans="52:57" x14ac:dyDescent="0.25">
      <c r="AZ5682" s="33"/>
    </row>
    <row r="5683" spans="52:57" x14ac:dyDescent="0.25">
      <c r="AZ5683" s="33"/>
      <c r="BA5683" s="25"/>
      <c r="BE5683" s="35"/>
    </row>
    <row r="5684" spans="52:57" x14ac:dyDescent="0.25">
      <c r="AZ5684" s="33"/>
      <c r="BA5684" s="25"/>
    </row>
    <row r="5685" spans="52:57" x14ac:dyDescent="0.25">
      <c r="AZ5685" s="33"/>
      <c r="BA5685" s="25"/>
    </row>
    <row r="5686" spans="52:57" x14ac:dyDescent="0.25">
      <c r="AZ5686" s="45"/>
      <c r="BA5686" s="25"/>
    </row>
    <row r="5687" spans="52:57" x14ac:dyDescent="0.25">
      <c r="BA5687" s="25"/>
    </row>
    <row r="5688" spans="52:57" x14ac:dyDescent="0.25">
      <c r="AZ5688" s="34"/>
      <c r="BA5688" s="25"/>
    </row>
    <row r="5689" spans="52:57" x14ac:dyDescent="0.25">
      <c r="AZ5689" s="33"/>
      <c r="BA5689" s="25"/>
    </row>
    <row r="5691" spans="52:57" x14ac:dyDescent="0.25">
      <c r="AZ5691" s="34"/>
      <c r="BA5691" s="35"/>
      <c r="BB5691" s="35"/>
      <c r="BC5691" s="35"/>
      <c r="BD5691" s="35"/>
    </row>
    <row r="5692" spans="52:57" x14ac:dyDescent="0.25">
      <c r="AZ5692" s="33"/>
    </row>
    <row r="5693" spans="52:57" x14ac:dyDescent="0.25">
      <c r="AZ5693" s="33"/>
      <c r="BA5693" s="25"/>
      <c r="BE5693" s="35"/>
    </row>
    <row r="5694" spans="52:57" x14ac:dyDescent="0.25">
      <c r="AZ5694" s="33"/>
      <c r="BA5694" s="25"/>
    </row>
    <row r="5695" spans="52:57" x14ac:dyDescent="0.25">
      <c r="AZ5695" s="33"/>
      <c r="BA5695" s="25"/>
    </row>
    <row r="5696" spans="52:57" x14ac:dyDescent="0.25">
      <c r="AZ5696" s="45"/>
      <c r="BA5696" s="25"/>
    </row>
    <row r="5697" spans="52:57" x14ac:dyDescent="0.25">
      <c r="BA5697" s="25"/>
    </row>
    <row r="5698" spans="52:57" x14ac:dyDescent="0.25">
      <c r="AZ5698" s="34"/>
      <c r="BA5698" s="25"/>
    </row>
    <row r="5699" spans="52:57" x14ac:dyDescent="0.25">
      <c r="AZ5699" s="33"/>
      <c r="BA5699" s="25"/>
    </row>
    <row r="5701" spans="52:57" x14ac:dyDescent="0.25">
      <c r="AZ5701" s="34"/>
      <c r="BA5701" s="35"/>
      <c r="BB5701" s="35"/>
      <c r="BC5701" s="35"/>
      <c r="BD5701" s="35"/>
    </row>
    <row r="5702" spans="52:57" x14ac:dyDescent="0.25">
      <c r="AZ5702" s="33"/>
    </row>
    <row r="5703" spans="52:57" x14ac:dyDescent="0.25">
      <c r="AZ5703" s="33"/>
      <c r="BA5703" s="25"/>
      <c r="BE5703" s="35"/>
    </row>
    <row r="5704" spans="52:57" x14ac:dyDescent="0.25">
      <c r="AZ5704" s="33"/>
      <c r="BA5704" s="25"/>
    </row>
    <row r="5705" spans="52:57" x14ac:dyDescent="0.25">
      <c r="AZ5705" s="33"/>
      <c r="BA5705" s="25"/>
    </row>
    <row r="5706" spans="52:57" x14ac:dyDescent="0.25">
      <c r="AZ5706" s="45"/>
      <c r="BA5706" s="25"/>
    </row>
    <row r="5707" spans="52:57" x14ac:dyDescent="0.25">
      <c r="BA5707" s="25"/>
    </row>
    <row r="5708" spans="52:57" x14ac:dyDescent="0.25">
      <c r="AZ5708" s="34"/>
      <c r="BA5708" s="25"/>
    </row>
    <row r="5709" spans="52:57" x14ac:dyDescent="0.25">
      <c r="AZ5709" s="33"/>
      <c r="BA5709" s="25"/>
    </row>
    <row r="5711" spans="52:57" x14ac:dyDescent="0.25">
      <c r="AZ5711" s="34"/>
      <c r="BA5711" s="35"/>
      <c r="BB5711" s="35"/>
      <c r="BC5711" s="35"/>
      <c r="BD5711" s="35"/>
    </row>
    <row r="5712" spans="52:57" x14ac:dyDescent="0.25">
      <c r="AZ5712" s="33"/>
    </row>
    <row r="5713" spans="52:57" x14ac:dyDescent="0.25">
      <c r="AZ5713" s="33"/>
      <c r="BA5713" s="25"/>
      <c r="BE5713" s="35"/>
    </row>
    <row r="5714" spans="52:57" x14ac:dyDescent="0.25">
      <c r="AZ5714" s="33"/>
      <c r="BA5714" s="25"/>
    </row>
    <row r="5715" spans="52:57" x14ac:dyDescent="0.25">
      <c r="AZ5715" s="33"/>
      <c r="BA5715" s="25"/>
    </row>
    <row r="5716" spans="52:57" x14ac:dyDescent="0.25">
      <c r="AZ5716" s="45"/>
      <c r="BA5716" s="25"/>
    </row>
    <row r="5717" spans="52:57" x14ac:dyDescent="0.25">
      <c r="BA5717" s="25"/>
    </row>
    <row r="5718" spans="52:57" x14ac:dyDescent="0.25">
      <c r="AZ5718" s="34"/>
      <c r="BA5718" s="25"/>
    </row>
    <row r="5719" spans="52:57" x14ac:dyDescent="0.25">
      <c r="AZ5719" s="33"/>
      <c r="BA5719" s="25"/>
    </row>
    <row r="5721" spans="52:57" x14ac:dyDescent="0.25">
      <c r="AZ5721" s="34"/>
      <c r="BA5721" s="35"/>
      <c r="BB5721" s="35"/>
      <c r="BC5721" s="35"/>
      <c r="BD5721" s="35"/>
    </row>
    <row r="5722" spans="52:57" x14ac:dyDescent="0.25">
      <c r="AZ5722" s="33"/>
    </row>
    <row r="5723" spans="52:57" x14ac:dyDescent="0.25">
      <c r="AZ5723" s="33"/>
      <c r="BA5723" s="25"/>
      <c r="BE5723" s="35"/>
    </row>
    <row r="5724" spans="52:57" x14ac:dyDescent="0.25">
      <c r="AZ5724" s="33"/>
      <c r="BA5724" s="25"/>
    </row>
    <row r="5725" spans="52:57" x14ac:dyDescent="0.25">
      <c r="AZ5725" s="33"/>
      <c r="BA5725" s="25"/>
    </row>
    <row r="5726" spans="52:57" x14ac:dyDescent="0.25">
      <c r="AZ5726" s="45"/>
      <c r="BA5726" s="25"/>
    </row>
    <row r="5727" spans="52:57" x14ac:dyDescent="0.25">
      <c r="BA5727" s="25"/>
    </row>
    <row r="5728" spans="52:57" x14ac:dyDescent="0.25">
      <c r="AZ5728" s="34"/>
      <c r="BA5728" s="25"/>
    </row>
    <row r="5729" spans="52:57" x14ac:dyDescent="0.25">
      <c r="AZ5729" s="33"/>
      <c r="BA5729" s="25"/>
    </row>
    <row r="5731" spans="52:57" x14ac:dyDescent="0.25">
      <c r="AZ5731" s="34"/>
      <c r="BA5731" s="35"/>
      <c r="BB5731" s="35"/>
      <c r="BC5731" s="35"/>
      <c r="BD5731" s="35"/>
    </row>
    <row r="5732" spans="52:57" x14ac:dyDescent="0.25">
      <c r="AZ5732" s="33"/>
    </row>
    <row r="5733" spans="52:57" x14ac:dyDescent="0.25">
      <c r="AZ5733" s="33"/>
      <c r="BA5733" s="25"/>
      <c r="BE5733" s="35"/>
    </row>
    <row r="5734" spans="52:57" x14ac:dyDescent="0.25">
      <c r="AZ5734" s="33"/>
      <c r="BA5734" s="25"/>
    </row>
    <row r="5735" spans="52:57" x14ac:dyDescent="0.25">
      <c r="AZ5735" s="33"/>
      <c r="BA5735" s="25"/>
    </row>
    <row r="5736" spans="52:57" x14ac:dyDescent="0.25">
      <c r="AZ5736" s="45"/>
      <c r="BA5736" s="25"/>
    </row>
    <row r="5737" spans="52:57" x14ac:dyDescent="0.25">
      <c r="BA5737" s="25"/>
    </row>
    <row r="5738" spans="52:57" x14ac:dyDescent="0.25">
      <c r="AZ5738" s="34"/>
      <c r="BA5738" s="25"/>
    </row>
    <row r="5739" spans="52:57" x14ac:dyDescent="0.25">
      <c r="AZ5739" s="33"/>
      <c r="BA5739" s="25"/>
    </row>
    <row r="5741" spans="52:57" x14ac:dyDescent="0.25">
      <c r="AZ5741" s="34"/>
      <c r="BA5741" s="35"/>
      <c r="BB5741" s="35"/>
      <c r="BC5741" s="35"/>
      <c r="BD5741" s="35"/>
    </row>
    <row r="5742" spans="52:57" x14ac:dyDescent="0.25">
      <c r="AZ5742" s="33"/>
    </row>
    <row r="5743" spans="52:57" x14ac:dyDescent="0.25">
      <c r="AZ5743" s="33"/>
      <c r="BA5743" s="25"/>
      <c r="BE5743" s="35"/>
    </row>
    <row r="5744" spans="52:57" x14ac:dyDescent="0.25">
      <c r="AZ5744" s="33"/>
      <c r="BA5744" s="25"/>
    </row>
    <row r="5745" spans="52:57" x14ac:dyDescent="0.25">
      <c r="AZ5745" s="33"/>
      <c r="BA5745" s="25"/>
    </row>
    <row r="5746" spans="52:57" x14ac:dyDescent="0.25">
      <c r="AZ5746" s="45"/>
      <c r="BA5746" s="25"/>
    </row>
    <row r="5747" spans="52:57" x14ac:dyDescent="0.25">
      <c r="BA5747" s="25"/>
    </row>
    <row r="5748" spans="52:57" x14ac:dyDescent="0.25">
      <c r="AZ5748" s="34"/>
      <c r="BA5748" s="25"/>
    </row>
    <row r="5749" spans="52:57" x14ac:dyDescent="0.25">
      <c r="AZ5749" s="33"/>
      <c r="BA5749" s="25"/>
    </row>
    <row r="5751" spans="52:57" x14ac:dyDescent="0.25">
      <c r="AZ5751" s="34"/>
      <c r="BA5751" s="35"/>
      <c r="BB5751" s="35"/>
      <c r="BC5751" s="35"/>
      <c r="BD5751" s="35"/>
    </row>
    <row r="5752" spans="52:57" x14ac:dyDescent="0.25">
      <c r="AZ5752" s="33"/>
    </row>
    <row r="5753" spans="52:57" x14ac:dyDescent="0.25">
      <c r="AZ5753" s="33"/>
      <c r="BA5753" s="25"/>
      <c r="BE5753" s="35"/>
    </row>
    <row r="5754" spans="52:57" x14ac:dyDescent="0.25">
      <c r="AZ5754" s="33"/>
      <c r="BA5754" s="25"/>
    </row>
    <row r="5755" spans="52:57" x14ac:dyDescent="0.25">
      <c r="AZ5755" s="33"/>
      <c r="BA5755" s="25"/>
    </row>
    <row r="5756" spans="52:57" x14ac:dyDescent="0.25">
      <c r="AZ5756" s="45"/>
      <c r="BA5756" s="25"/>
    </row>
    <row r="5757" spans="52:57" x14ac:dyDescent="0.25">
      <c r="BA5757" s="25"/>
    </row>
    <row r="5758" spans="52:57" x14ac:dyDescent="0.25">
      <c r="AZ5758" s="34"/>
      <c r="BA5758" s="25"/>
    </row>
    <row r="5759" spans="52:57" x14ac:dyDescent="0.25">
      <c r="AZ5759" s="33"/>
      <c r="BA5759" s="25"/>
    </row>
    <row r="5761" spans="52:57" x14ac:dyDescent="0.25">
      <c r="AZ5761" s="34"/>
      <c r="BA5761" s="35"/>
      <c r="BB5761" s="35"/>
      <c r="BC5761" s="35"/>
      <c r="BD5761" s="35"/>
    </row>
    <row r="5762" spans="52:57" x14ac:dyDescent="0.25">
      <c r="AZ5762" s="33"/>
    </row>
    <row r="5763" spans="52:57" x14ac:dyDescent="0.25">
      <c r="AZ5763" s="33"/>
      <c r="BA5763" s="25"/>
      <c r="BE5763" s="35"/>
    </row>
    <row r="5764" spans="52:57" x14ac:dyDescent="0.25">
      <c r="AZ5764" s="33"/>
      <c r="BA5764" s="25"/>
    </row>
    <row r="5765" spans="52:57" x14ac:dyDescent="0.25">
      <c r="AZ5765" s="33"/>
      <c r="BA5765" s="25"/>
    </row>
    <row r="5766" spans="52:57" x14ac:dyDescent="0.25">
      <c r="AZ5766" s="45"/>
      <c r="BA5766" s="25"/>
    </row>
    <row r="5767" spans="52:57" x14ac:dyDescent="0.25">
      <c r="BA5767" s="25"/>
    </row>
    <row r="5768" spans="52:57" x14ac:dyDescent="0.25">
      <c r="AZ5768" s="34"/>
      <c r="BA5768" s="25"/>
    </row>
    <row r="5769" spans="52:57" x14ac:dyDescent="0.25">
      <c r="AZ5769" s="33"/>
      <c r="BA5769" s="25"/>
    </row>
    <row r="5771" spans="52:57" x14ac:dyDescent="0.25">
      <c r="AZ5771" s="34"/>
      <c r="BA5771" s="35"/>
      <c r="BB5771" s="35"/>
      <c r="BC5771" s="35"/>
      <c r="BD5771" s="35"/>
    </row>
    <row r="5772" spans="52:57" x14ac:dyDescent="0.25">
      <c r="AZ5772" s="33"/>
    </row>
    <row r="5773" spans="52:57" x14ac:dyDescent="0.25">
      <c r="AZ5773" s="33"/>
      <c r="BA5773" s="25"/>
      <c r="BE5773" s="35"/>
    </row>
    <row r="5774" spans="52:57" x14ac:dyDescent="0.25">
      <c r="AZ5774" s="33"/>
      <c r="BA5774" s="25"/>
    </row>
    <row r="5775" spans="52:57" x14ac:dyDescent="0.25">
      <c r="AZ5775" s="33"/>
      <c r="BA5775" s="25"/>
    </row>
    <row r="5776" spans="52:57" x14ac:dyDescent="0.25">
      <c r="AZ5776" s="45"/>
      <c r="BA5776" s="25"/>
    </row>
    <row r="5777" spans="52:57" x14ac:dyDescent="0.25">
      <c r="BA5777" s="25"/>
    </row>
    <row r="5778" spans="52:57" x14ac:dyDescent="0.25">
      <c r="AZ5778" s="34"/>
      <c r="BA5778" s="25"/>
    </row>
    <row r="5779" spans="52:57" x14ac:dyDescent="0.25">
      <c r="AZ5779" s="33"/>
      <c r="BA5779" s="25"/>
    </row>
    <row r="5781" spans="52:57" x14ac:dyDescent="0.25">
      <c r="AZ5781" s="34"/>
      <c r="BA5781" s="35"/>
      <c r="BB5781" s="35"/>
      <c r="BC5781" s="35"/>
      <c r="BD5781" s="35"/>
    </row>
    <row r="5782" spans="52:57" x14ac:dyDescent="0.25">
      <c r="AZ5782" s="33"/>
    </row>
    <row r="5783" spans="52:57" x14ac:dyDescent="0.25">
      <c r="AZ5783" s="33"/>
      <c r="BA5783" s="25"/>
      <c r="BE5783" s="35"/>
    </row>
    <row r="5784" spans="52:57" x14ac:dyDescent="0.25">
      <c r="AZ5784" s="33"/>
      <c r="BA5784" s="25"/>
    </row>
    <row r="5785" spans="52:57" x14ac:dyDescent="0.25">
      <c r="AZ5785" s="33"/>
      <c r="BA5785" s="25"/>
    </row>
    <row r="5786" spans="52:57" x14ac:dyDescent="0.25">
      <c r="AZ5786" s="45"/>
      <c r="BA5786" s="25"/>
    </row>
    <row r="5787" spans="52:57" x14ac:dyDescent="0.25">
      <c r="BA5787" s="25"/>
    </row>
    <row r="5788" spans="52:57" x14ac:dyDescent="0.25">
      <c r="AZ5788" s="34"/>
      <c r="BA5788" s="25"/>
    </row>
    <row r="5789" spans="52:57" x14ac:dyDescent="0.25">
      <c r="AZ5789" s="33"/>
      <c r="BA5789" s="25"/>
    </row>
    <row r="5791" spans="52:57" x14ac:dyDescent="0.25">
      <c r="AZ5791" s="34"/>
      <c r="BA5791" s="35"/>
      <c r="BB5791" s="35"/>
      <c r="BC5791" s="35"/>
      <c r="BD5791" s="35"/>
    </row>
    <row r="5792" spans="52:57" x14ac:dyDescent="0.25">
      <c r="AZ5792" s="33"/>
    </row>
    <row r="5793" spans="52:57" x14ac:dyDescent="0.25">
      <c r="AZ5793" s="33"/>
      <c r="BA5793" s="25"/>
      <c r="BE5793" s="35"/>
    </row>
    <row r="5794" spans="52:57" x14ac:dyDescent="0.25">
      <c r="AZ5794" s="33"/>
      <c r="BA5794" s="25"/>
    </row>
    <row r="5795" spans="52:57" x14ac:dyDescent="0.25">
      <c r="AZ5795" s="33"/>
      <c r="BA5795" s="25"/>
    </row>
    <row r="5796" spans="52:57" x14ac:dyDescent="0.25">
      <c r="AZ5796" s="45"/>
      <c r="BA5796" s="25"/>
    </row>
    <row r="5797" spans="52:57" x14ac:dyDescent="0.25">
      <c r="BA5797" s="25"/>
    </row>
    <row r="5798" spans="52:57" x14ac:dyDescent="0.25">
      <c r="AZ5798" s="34"/>
      <c r="BA5798" s="25"/>
    </row>
    <row r="5799" spans="52:57" x14ac:dyDescent="0.25">
      <c r="AZ5799" s="33"/>
      <c r="BA5799" s="25"/>
    </row>
    <row r="5801" spans="52:57" x14ac:dyDescent="0.25">
      <c r="AZ5801" s="34"/>
      <c r="BA5801" s="35"/>
      <c r="BB5801" s="35"/>
      <c r="BC5801" s="35"/>
      <c r="BD5801" s="35"/>
    </row>
    <row r="5802" spans="52:57" x14ac:dyDescent="0.25">
      <c r="AZ5802" s="33"/>
    </row>
    <row r="5803" spans="52:57" x14ac:dyDescent="0.25">
      <c r="AZ5803" s="33"/>
      <c r="BA5803" s="25"/>
      <c r="BE5803" s="35"/>
    </row>
    <row r="5804" spans="52:57" x14ac:dyDescent="0.25">
      <c r="AZ5804" s="33"/>
      <c r="BA5804" s="25"/>
    </row>
    <row r="5805" spans="52:57" x14ac:dyDescent="0.25">
      <c r="AZ5805" s="33"/>
      <c r="BA5805" s="25"/>
    </row>
    <row r="5806" spans="52:57" x14ac:dyDescent="0.25">
      <c r="AZ5806" s="45"/>
      <c r="BA5806" s="25"/>
    </row>
    <row r="5807" spans="52:57" x14ac:dyDescent="0.25">
      <c r="BA5807" s="25"/>
    </row>
    <row r="5808" spans="52:57" x14ac:dyDescent="0.25">
      <c r="AZ5808" s="34"/>
      <c r="BA5808" s="25"/>
    </row>
    <row r="5809" spans="52:57" x14ac:dyDescent="0.25">
      <c r="AZ5809" s="33"/>
      <c r="BA5809" s="25"/>
    </row>
    <row r="5811" spans="52:57" x14ac:dyDescent="0.25">
      <c r="AZ5811" s="34"/>
      <c r="BA5811" s="35"/>
      <c r="BB5811" s="35"/>
      <c r="BC5811" s="35"/>
      <c r="BD5811" s="35"/>
    </row>
    <row r="5812" spans="52:57" x14ac:dyDescent="0.25">
      <c r="AZ5812" s="33"/>
    </row>
    <row r="5813" spans="52:57" x14ac:dyDescent="0.25">
      <c r="AZ5813" s="33"/>
      <c r="BA5813" s="25"/>
      <c r="BE5813" s="35"/>
    </row>
    <row r="5814" spans="52:57" x14ac:dyDescent="0.25">
      <c r="AZ5814" s="33"/>
      <c r="BA5814" s="25"/>
    </row>
    <row r="5815" spans="52:57" x14ac:dyDescent="0.25">
      <c r="AZ5815" s="33"/>
      <c r="BA5815" s="25"/>
    </row>
    <row r="5816" spans="52:57" x14ac:dyDescent="0.25">
      <c r="AZ5816" s="45"/>
      <c r="BA5816" s="25"/>
    </row>
    <row r="5817" spans="52:57" x14ac:dyDescent="0.25">
      <c r="BA5817" s="25"/>
    </row>
    <row r="5818" spans="52:57" x14ac:dyDescent="0.25">
      <c r="AZ5818" s="34"/>
      <c r="BA5818" s="25"/>
    </row>
    <row r="5819" spans="52:57" x14ac:dyDescent="0.25">
      <c r="AZ5819" s="33"/>
      <c r="BA5819" s="25"/>
    </row>
    <row r="5821" spans="52:57" x14ac:dyDescent="0.25">
      <c r="AZ5821" s="34"/>
      <c r="BA5821" s="35"/>
      <c r="BB5821" s="35"/>
      <c r="BC5821" s="35"/>
      <c r="BD5821" s="35"/>
    </row>
    <row r="5822" spans="52:57" x14ac:dyDescent="0.25">
      <c r="AZ5822" s="33"/>
    </row>
    <row r="5823" spans="52:57" x14ac:dyDescent="0.25">
      <c r="AZ5823" s="33"/>
      <c r="BA5823" s="25"/>
      <c r="BE5823" s="35"/>
    </row>
    <row r="5824" spans="52:57" x14ac:dyDescent="0.25">
      <c r="AZ5824" s="33"/>
      <c r="BA5824" s="25"/>
    </row>
    <row r="5825" spans="52:57" x14ac:dyDescent="0.25">
      <c r="AZ5825" s="33"/>
      <c r="BA5825" s="25"/>
    </row>
    <row r="5826" spans="52:57" x14ac:dyDescent="0.25">
      <c r="AZ5826" s="45"/>
      <c r="BA5826" s="25"/>
    </row>
    <row r="5827" spans="52:57" x14ac:dyDescent="0.25">
      <c r="BA5827" s="25"/>
    </row>
    <row r="5828" spans="52:57" x14ac:dyDescent="0.25">
      <c r="AZ5828" s="34"/>
      <c r="BA5828" s="25"/>
    </row>
    <row r="5829" spans="52:57" x14ac:dyDescent="0.25">
      <c r="AZ5829" s="33"/>
      <c r="BA5829" s="25"/>
    </row>
    <row r="5831" spans="52:57" x14ac:dyDescent="0.25">
      <c r="AZ5831" s="34"/>
      <c r="BA5831" s="35"/>
      <c r="BB5831" s="35"/>
      <c r="BC5831" s="35"/>
      <c r="BD5831" s="35"/>
    </row>
    <row r="5832" spans="52:57" x14ac:dyDescent="0.25">
      <c r="AZ5832" s="33"/>
    </row>
    <row r="5833" spans="52:57" x14ac:dyDescent="0.25">
      <c r="AZ5833" s="33"/>
      <c r="BA5833" s="25"/>
      <c r="BE5833" s="35"/>
    </row>
    <row r="5834" spans="52:57" x14ac:dyDescent="0.25">
      <c r="AZ5834" s="33"/>
      <c r="BA5834" s="25"/>
    </row>
    <row r="5835" spans="52:57" x14ac:dyDescent="0.25">
      <c r="AZ5835" s="33"/>
      <c r="BA5835" s="25"/>
    </row>
    <row r="5836" spans="52:57" x14ac:dyDescent="0.25">
      <c r="AZ5836" s="45"/>
      <c r="BA5836" s="25"/>
    </row>
    <row r="5837" spans="52:57" x14ac:dyDescent="0.25">
      <c r="BA5837" s="25"/>
    </row>
    <row r="5838" spans="52:57" x14ac:dyDescent="0.25">
      <c r="AZ5838" s="34"/>
      <c r="BA5838" s="25"/>
    </row>
    <row r="5839" spans="52:57" x14ac:dyDescent="0.25">
      <c r="AZ5839" s="33"/>
      <c r="BA5839" s="25"/>
    </row>
    <row r="5841" spans="52:57" x14ac:dyDescent="0.25">
      <c r="AZ5841" s="34"/>
      <c r="BA5841" s="35"/>
      <c r="BB5841" s="35"/>
      <c r="BC5841" s="35"/>
      <c r="BD5841" s="35"/>
    </row>
    <row r="5842" spans="52:57" x14ac:dyDescent="0.25">
      <c r="AZ5842" s="33"/>
    </row>
    <row r="5843" spans="52:57" x14ac:dyDescent="0.25">
      <c r="AZ5843" s="33"/>
      <c r="BA5843" s="25"/>
      <c r="BE5843" s="35"/>
    </row>
    <row r="5844" spans="52:57" x14ac:dyDescent="0.25">
      <c r="AZ5844" s="33"/>
      <c r="BA5844" s="25"/>
    </row>
    <row r="5845" spans="52:57" x14ac:dyDescent="0.25">
      <c r="AZ5845" s="33"/>
      <c r="BA5845" s="25"/>
    </row>
    <row r="5846" spans="52:57" x14ac:dyDescent="0.25">
      <c r="AZ5846" s="45"/>
      <c r="BA5846" s="25"/>
    </row>
    <row r="5847" spans="52:57" x14ac:dyDescent="0.25">
      <c r="BA5847" s="25"/>
    </row>
    <row r="5848" spans="52:57" x14ac:dyDescent="0.25">
      <c r="AZ5848" s="34"/>
      <c r="BA5848" s="25"/>
    </row>
    <row r="5849" spans="52:57" x14ac:dyDescent="0.25">
      <c r="AZ5849" s="33"/>
      <c r="BA5849" s="25"/>
    </row>
    <row r="5851" spans="52:57" x14ac:dyDescent="0.25">
      <c r="AZ5851" s="34"/>
      <c r="BA5851" s="35"/>
      <c r="BB5851" s="35"/>
      <c r="BC5851" s="35"/>
      <c r="BD5851" s="35"/>
    </row>
    <row r="5852" spans="52:57" x14ac:dyDescent="0.25">
      <c r="AZ5852" s="33"/>
    </row>
    <row r="5853" spans="52:57" x14ac:dyDescent="0.25">
      <c r="AZ5853" s="33"/>
      <c r="BA5853" s="25"/>
      <c r="BE5853" s="35"/>
    </row>
    <row r="5854" spans="52:57" x14ac:dyDescent="0.25">
      <c r="AZ5854" s="33"/>
      <c r="BA5854" s="25"/>
    </row>
    <row r="5855" spans="52:57" x14ac:dyDescent="0.25">
      <c r="AZ5855" s="33"/>
      <c r="BA5855" s="25"/>
    </row>
    <row r="5856" spans="52:57" x14ac:dyDescent="0.25">
      <c r="AZ5856" s="45"/>
      <c r="BA5856" s="25"/>
    </row>
    <row r="5857" spans="52:57" x14ac:dyDescent="0.25">
      <c r="BA5857" s="25"/>
    </row>
    <row r="5858" spans="52:57" x14ac:dyDescent="0.25">
      <c r="AZ5858" s="34"/>
      <c r="BA5858" s="25"/>
    </row>
    <row r="5859" spans="52:57" x14ac:dyDescent="0.25">
      <c r="AZ5859" s="33"/>
      <c r="BA5859" s="25"/>
    </row>
    <row r="5861" spans="52:57" x14ac:dyDescent="0.25">
      <c r="AZ5861" s="34"/>
      <c r="BA5861" s="35"/>
      <c r="BB5861" s="35"/>
      <c r="BC5861" s="35"/>
      <c r="BD5861" s="35"/>
    </row>
    <row r="5862" spans="52:57" x14ac:dyDescent="0.25">
      <c r="AZ5862" s="33"/>
    </row>
    <row r="5863" spans="52:57" x14ac:dyDescent="0.25">
      <c r="AZ5863" s="33"/>
      <c r="BA5863" s="25"/>
      <c r="BE5863" s="35"/>
    </row>
    <row r="5864" spans="52:57" x14ac:dyDescent="0.25">
      <c r="AZ5864" s="33"/>
      <c r="BA5864" s="25"/>
    </row>
    <row r="5865" spans="52:57" x14ac:dyDescent="0.25">
      <c r="AZ5865" s="33"/>
      <c r="BA5865" s="25"/>
    </row>
    <row r="5866" spans="52:57" x14ac:dyDescent="0.25">
      <c r="AZ5866" s="45"/>
      <c r="BA5866" s="25"/>
    </row>
    <row r="5867" spans="52:57" x14ac:dyDescent="0.25">
      <c r="BA5867" s="25"/>
    </row>
    <row r="5868" spans="52:57" x14ac:dyDescent="0.25">
      <c r="AZ5868" s="34"/>
      <c r="BA5868" s="25"/>
    </row>
    <row r="5869" spans="52:57" x14ac:dyDescent="0.25">
      <c r="AZ5869" s="33"/>
      <c r="BA5869" s="25"/>
    </row>
    <row r="5871" spans="52:57" x14ac:dyDescent="0.25">
      <c r="AZ5871" s="34"/>
      <c r="BA5871" s="35"/>
      <c r="BB5871" s="35"/>
      <c r="BC5871" s="35"/>
      <c r="BD5871" s="35"/>
    </row>
    <row r="5872" spans="52:57" x14ac:dyDescent="0.25">
      <c r="AZ5872" s="33"/>
    </row>
    <row r="5873" spans="52:57" x14ac:dyDescent="0.25">
      <c r="AZ5873" s="33"/>
      <c r="BA5873" s="25"/>
      <c r="BE5873" s="35"/>
    </row>
    <row r="5874" spans="52:57" x14ac:dyDescent="0.25">
      <c r="AZ5874" s="33"/>
      <c r="BA5874" s="25"/>
    </row>
    <row r="5875" spans="52:57" x14ac:dyDescent="0.25">
      <c r="AZ5875" s="33"/>
      <c r="BA5875" s="25"/>
    </row>
    <row r="5876" spans="52:57" x14ac:dyDescent="0.25">
      <c r="AZ5876" s="45"/>
      <c r="BA5876" s="25"/>
    </row>
    <row r="5877" spans="52:57" x14ac:dyDescent="0.25">
      <c r="BA5877" s="25"/>
    </row>
    <row r="5878" spans="52:57" x14ac:dyDescent="0.25">
      <c r="AZ5878" s="34"/>
      <c r="BA5878" s="25"/>
    </row>
    <row r="5879" spans="52:57" x14ac:dyDescent="0.25">
      <c r="AZ5879" s="33"/>
      <c r="BA5879" s="25"/>
    </row>
    <row r="5881" spans="52:57" x14ac:dyDescent="0.25">
      <c r="AZ5881" s="34"/>
      <c r="BA5881" s="35"/>
      <c r="BB5881" s="35"/>
      <c r="BC5881" s="35"/>
      <c r="BD5881" s="35"/>
    </row>
    <row r="5882" spans="52:57" x14ac:dyDescent="0.25">
      <c r="AZ5882" s="33"/>
    </row>
    <row r="5883" spans="52:57" x14ac:dyDescent="0.25">
      <c r="AZ5883" s="33"/>
      <c r="BA5883" s="25"/>
      <c r="BE5883" s="35"/>
    </row>
    <row r="5884" spans="52:57" x14ac:dyDescent="0.25">
      <c r="AZ5884" s="33"/>
      <c r="BA5884" s="25"/>
    </row>
    <row r="5885" spans="52:57" x14ac:dyDescent="0.25">
      <c r="AZ5885" s="33"/>
      <c r="BA5885" s="25"/>
    </row>
    <row r="5886" spans="52:57" x14ac:dyDescent="0.25">
      <c r="AZ5886" s="45"/>
      <c r="BA5886" s="25"/>
    </row>
    <row r="5887" spans="52:57" x14ac:dyDescent="0.25">
      <c r="BA5887" s="25"/>
    </row>
    <row r="5888" spans="52:57" x14ac:dyDescent="0.25">
      <c r="AZ5888" s="34"/>
      <c r="BA5888" s="25"/>
    </row>
    <row r="5889" spans="52:57" x14ac:dyDescent="0.25">
      <c r="AZ5889" s="33"/>
      <c r="BA5889" s="25"/>
    </row>
    <row r="5891" spans="52:57" x14ac:dyDescent="0.25">
      <c r="AZ5891" s="34"/>
      <c r="BA5891" s="35"/>
      <c r="BB5891" s="35"/>
      <c r="BC5891" s="35"/>
      <c r="BD5891" s="35"/>
    </row>
    <row r="5892" spans="52:57" x14ac:dyDescent="0.25">
      <c r="AZ5892" s="33"/>
    </row>
    <row r="5893" spans="52:57" x14ac:dyDescent="0.25">
      <c r="AZ5893" s="33"/>
      <c r="BA5893" s="25"/>
      <c r="BE5893" s="35"/>
    </row>
    <row r="5894" spans="52:57" x14ac:dyDescent="0.25">
      <c r="AZ5894" s="33"/>
      <c r="BA5894" s="25"/>
    </row>
    <row r="5895" spans="52:57" x14ac:dyDescent="0.25">
      <c r="AZ5895" s="33"/>
      <c r="BA5895" s="25"/>
    </row>
    <row r="5896" spans="52:57" x14ac:dyDescent="0.25">
      <c r="AZ5896" s="45"/>
      <c r="BA5896" s="25"/>
    </row>
    <row r="5897" spans="52:57" x14ac:dyDescent="0.25">
      <c r="BA5897" s="25"/>
    </row>
    <row r="5898" spans="52:57" x14ac:dyDescent="0.25">
      <c r="AZ5898" s="34"/>
      <c r="BA5898" s="25"/>
    </row>
    <row r="5899" spans="52:57" x14ac:dyDescent="0.25">
      <c r="AZ5899" s="33"/>
      <c r="BA5899" s="25"/>
    </row>
    <row r="5901" spans="52:57" x14ac:dyDescent="0.25">
      <c r="AZ5901" s="34"/>
      <c r="BA5901" s="35"/>
      <c r="BB5901" s="35"/>
      <c r="BC5901" s="35"/>
      <c r="BD5901" s="35"/>
    </row>
    <row r="5902" spans="52:57" x14ac:dyDescent="0.25">
      <c r="AZ5902" s="33"/>
    </row>
    <row r="5903" spans="52:57" x14ac:dyDescent="0.25">
      <c r="AZ5903" s="33"/>
      <c r="BA5903" s="25"/>
      <c r="BE5903" s="35"/>
    </row>
    <row r="5904" spans="52:57" x14ac:dyDescent="0.25">
      <c r="AZ5904" s="33"/>
      <c r="BA5904" s="25"/>
    </row>
    <row r="5905" spans="52:57" x14ac:dyDescent="0.25">
      <c r="AZ5905" s="33"/>
      <c r="BA5905" s="25"/>
    </row>
    <row r="5906" spans="52:57" x14ac:dyDescent="0.25">
      <c r="AZ5906" s="45"/>
      <c r="BA5906" s="25"/>
    </row>
    <row r="5907" spans="52:57" x14ac:dyDescent="0.25">
      <c r="BA5907" s="25"/>
    </row>
    <row r="5908" spans="52:57" x14ac:dyDescent="0.25">
      <c r="AZ5908" s="34"/>
      <c r="BA5908" s="25"/>
    </row>
    <row r="5909" spans="52:57" x14ac:dyDescent="0.25">
      <c r="AZ5909" s="33"/>
      <c r="BA5909" s="25"/>
    </row>
    <row r="5911" spans="52:57" x14ac:dyDescent="0.25">
      <c r="AZ5911" s="34"/>
      <c r="BA5911" s="35"/>
      <c r="BB5911" s="35"/>
      <c r="BC5911" s="35"/>
      <c r="BD5911" s="35"/>
    </row>
    <row r="5912" spans="52:57" x14ac:dyDescent="0.25">
      <c r="AZ5912" s="33"/>
    </row>
    <row r="5913" spans="52:57" x14ac:dyDescent="0.25">
      <c r="AZ5913" s="33"/>
      <c r="BA5913" s="25"/>
      <c r="BE5913" s="35"/>
    </row>
    <row r="5914" spans="52:57" x14ac:dyDescent="0.25">
      <c r="AZ5914" s="33"/>
      <c r="BA5914" s="25"/>
    </row>
    <row r="5915" spans="52:57" x14ac:dyDescent="0.25">
      <c r="AZ5915" s="33"/>
      <c r="BA5915" s="25"/>
    </row>
    <row r="5916" spans="52:57" x14ac:dyDescent="0.25">
      <c r="AZ5916" s="45"/>
      <c r="BA5916" s="25"/>
    </row>
    <row r="5917" spans="52:57" x14ac:dyDescent="0.25">
      <c r="BA5917" s="25"/>
    </row>
    <row r="5918" spans="52:57" x14ac:dyDescent="0.25">
      <c r="AZ5918" s="34"/>
      <c r="BA5918" s="25"/>
    </row>
    <row r="5919" spans="52:57" x14ac:dyDescent="0.25">
      <c r="AZ5919" s="33"/>
      <c r="BA5919" s="25"/>
    </row>
    <row r="5921" spans="52:57" x14ac:dyDescent="0.25">
      <c r="AZ5921" s="34"/>
      <c r="BA5921" s="35"/>
      <c r="BB5921" s="35"/>
      <c r="BC5921" s="35"/>
      <c r="BD5921" s="35"/>
    </row>
    <row r="5922" spans="52:57" x14ac:dyDescent="0.25">
      <c r="AZ5922" s="33"/>
    </row>
    <row r="5923" spans="52:57" x14ac:dyDescent="0.25">
      <c r="AZ5923" s="33"/>
      <c r="BA5923" s="25"/>
      <c r="BE5923" s="35"/>
    </row>
    <row r="5924" spans="52:57" x14ac:dyDescent="0.25">
      <c r="AZ5924" s="33"/>
      <c r="BA5924" s="25"/>
    </row>
    <row r="5925" spans="52:57" x14ac:dyDescent="0.25">
      <c r="AZ5925" s="33"/>
      <c r="BA5925" s="25"/>
    </row>
    <row r="5926" spans="52:57" x14ac:dyDescent="0.25">
      <c r="AZ5926" s="45"/>
      <c r="BA5926" s="25"/>
    </row>
    <row r="5927" spans="52:57" x14ac:dyDescent="0.25">
      <c r="BA5927" s="25"/>
    </row>
    <row r="5928" spans="52:57" x14ac:dyDescent="0.25">
      <c r="AZ5928" s="34"/>
      <c r="BA5928" s="25"/>
    </row>
    <row r="5929" spans="52:57" x14ac:dyDescent="0.25">
      <c r="AZ5929" s="33"/>
      <c r="BA5929" s="25"/>
    </row>
    <row r="5931" spans="52:57" x14ac:dyDescent="0.25">
      <c r="AZ5931" s="34"/>
      <c r="BA5931" s="35"/>
      <c r="BB5931" s="35"/>
      <c r="BC5931" s="35"/>
      <c r="BD5931" s="35"/>
    </row>
    <row r="5932" spans="52:57" x14ac:dyDescent="0.25">
      <c r="AZ5932" s="33"/>
    </row>
    <row r="5933" spans="52:57" x14ac:dyDescent="0.25">
      <c r="AZ5933" s="33"/>
      <c r="BA5933" s="25"/>
      <c r="BE5933" s="35"/>
    </row>
    <row r="5934" spans="52:57" x14ac:dyDescent="0.25">
      <c r="AZ5934" s="33"/>
      <c r="BA5934" s="25"/>
    </row>
    <row r="5935" spans="52:57" x14ac:dyDescent="0.25">
      <c r="AZ5935" s="33"/>
      <c r="BA5935" s="25"/>
    </row>
    <row r="5936" spans="52:57" x14ac:dyDescent="0.25">
      <c r="AZ5936" s="45"/>
      <c r="BA5936" s="25"/>
    </row>
    <row r="5937" spans="52:57" x14ac:dyDescent="0.25">
      <c r="BA5937" s="25"/>
    </row>
    <row r="5938" spans="52:57" x14ac:dyDescent="0.25">
      <c r="AZ5938" s="34"/>
      <c r="BA5938" s="25"/>
    </row>
    <row r="5939" spans="52:57" x14ac:dyDescent="0.25">
      <c r="AZ5939" s="33"/>
      <c r="BA5939" s="25"/>
    </row>
    <row r="5941" spans="52:57" x14ac:dyDescent="0.25">
      <c r="AZ5941" s="34"/>
      <c r="BA5941" s="35"/>
      <c r="BB5941" s="35"/>
      <c r="BC5941" s="35"/>
      <c r="BD5941" s="35"/>
    </row>
    <row r="5942" spans="52:57" x14ac:dyDescent="0.25">
      <c r="AZ5942" s="33"/>
    </row>
    <row r="5943" spans="52:57" x14ac:dyDescent="0.25">
      <c r="AZ5943" s="33"/>
      <c r="BA5943" s="25"/>
      <c r="BE5943" s="35"/>
    </row>
    <row r="5944" spans="52:57" x14ac:dyDescent="0.25">
      <c r="AZ5944" s="33"/>
      <c r="BA5944" s="25"/>
    </row>
    <row r="5945" spans="52:57" x14ac:dyDescent="0.25">
      <c r="AZ5945" s="33"/>
      <c r="BA5945" s="25"/>
    </row>
    <row r="5946" spans="52:57" x14ac:dyDescent="0.25">
      <c r="AZ5946" s="45"/>
      <c r="BA5946" s="25"/>
    </row>
    <row r="5947" spans="52:57" x14ac:dyDescent="0.25">
      <c r="BA5947" s="25"/>
    </row>
    <row r="5948" spans="52:57" x14ac:dyDescent="0.25">
      <c r="AZ5948" s="34"/>
      <c r="BA5948" s="25"/>
    </row>
    <row r="5949" spans="52:57" x14ac:dyDescent="0.25">
      <c r="AZ5949" s="33"/>
      <c r="BA5949" s="25"/>
    </row>
    <row r="5951" spans="52:57" x14ac:dyDescent="0.25">
      <c r="AZ5951" s="34"/>
      <c r="BA5951" s="35"/>
      <c r="BB5951" s="35"/>
      <c r="BC5951" s="35"/>
      <c r="BD5951" s="35"/>
    </row>
    <row r="5952" spans="52:57" x14ac:dyDescent="0.25">
      <c r="AZ5952" s="33"/>
    </row>
    <row r="5953" spans="52:57" x14ac:dyDescent="0.25">
      <c r="AZ5953" s="33"/>
      <c r="BA5953" s="25"/>
      <c r="BE5953" s="35"/>
    </row>
    <row r="5954" spans="52:57" x14ac:dyDescent="0.25">
      <c r="AZ5954" s="33"/>
      <c r="BA5954" s="25"/>
    </row>
    <row r="5955" spans="52:57" x14ac:dyDescent="0.25">
      <c r="AZ5955" s="33"/>
      <c r="BA5955" s="25"/>
    </row>
    <row r="5956" spans="52:57" x14ac:dyDescent="0.25">
      <c r="AZ5956" s="45"/>
      <c r="BA5956" s="25"/>
    </row>
    <row r="5957" spans="52:57" x14ac:dyDescent="0.25">
      <c r="BA5957" s="25"/>
    </row>
    <row r="5958" spans="52:57" x14ac:dyDescent="0.25">
      <c r="AZ5958" s="34"/>
      <c r="BA5958" s="25"/>
    </row>
    <row r="5959" spans="52:57" x14ac:dyDescent="0.25">
      <c r="AZ5959" s="33"/>
      <c r="BA5959" s="25"/>
    </row>
    <row r="5961" spans="52:57" x14ac:dyDescent="0.25">
      <c r="AZ5961" s="34"/>
      <c r="BA5961" s="35"/>
      <c r="BB5961" s="35"/>
      <c r="BC5961" s="35"/>
      <c r="BD5961" s="35"/>
    </row>
    <row r="5962" spans="52:57" x14ac:dyDescent="0.25">
      <c r="AZ5962" s="33"/>
    </row>
    <row r="5963" spans="52:57" x14ac:dyDescent="0.25">
      <c r="AZ5963" s="33"/>
      <c r="BA5963" s="25"/>
      <c r="BE5963" s="35"/>
    </row>
    <row r="5964" spans="52:57" x14ac:dyDescent="0.25">
      <c r="AZ5964" s="33"/>
      <c r="BA5964" s="25"/>
    </row>
    <row r="5965" spans="52:57" x14ac:dyDescent="0.25">
      <c r="AZ5965" s="33"/>
      <c r="BA5965" s="25"/>
    </row>
    <row r="5966" spans="52:57" x14ac:dyDescent="0.25">
      <c r="AZ5966" s="45"/>
      <c r="BA5966" s="25"/>
    </row>
    <row r="5967" spans="52:57" x14ac:dyDescent="0.25">
      <c r="BA5967" s="25"/>
    </row>
    <row r="5968" spans="52:57" x14ac:dyDescent="0.25">
      <c r="AZ5968" s="34"/>
      <c r="BA5968" s="25"/>
    </row>
    <row r="5969" spans="52:57" x14ac:dyDescent="0.25">
      <c r="AZ5969" s="33"/>
      <c r="BA5969" s="25"/>
    </row>
    <row r="5971" spans="52:57" x14ac:dyDescent="0.25">
      <c r="AZ5971" s="34"/>
      <c r="BA5971" s="35"/>
      <c r="BB5971" s="35"/>
      <c r="BC5971" s="35"/>
      <c r="BD5971" s="35"/>
    </row>
    <row r="5972" spans="52:57" x14ac:dyDescent="0.25">
      <c r="AZ5972" s="33"/>
    </row>
    <row r="5973" spans="52:57" x14ac:dyDescent="0.25">
      <c r="AZ5973" s="33"/>
      <c r="BA5973" s="25"/>
      <c r="BE5973" s="35"/>
    </row>
    <row r="5974" spans="52:57" x14ac:dyDescent="0.25">
      <c r="AZ5974" s="33"/>
      <c r="BA5974" s="25"/>
    </row>
    <row r="5975" spans="52:57" x14ac:dyDescent="0.25">
      <c r="AZ5975" s="33"/>
      <c r="BA5975" s="25"/>
    </row>
    <row r="5976" spans="52:57" x14ac:dyDescent="0.25">
      <c r="AZ5976" s="45"/>
      <c r="BA5976" s="25"/>
    </row>
    <row r="5977" spans="52:57" x14ac:dyDescent="0.25">
      <c r="BA5977" s="25"/>
    </row>
    <row r="5978" spans="52:57" x14ac:dyDescent="0.25">
      <c r="AZ5978" s="34"/>
      <c r="BA5978" s="25"/>
    </row>
    <row r="5979" spans="52:57" x14ac:dyDescent="0.25">
      <c r="AZ5979" s="33"/>
      <c r="BA5979" s="25"/>
    </row>
    <row r="5981" spans="52:57" x14ac:dyDescent="0.25">
      <c r="AZ5981" s="34"/>
      <c r="BA5981" s="35"/>
      <c r="BB5981" s="35"/>
      <c r="BC5981" s="35"/>
      <c r="BD5981" s="35"/>
    </row>
    <row r="5982" spans="52:57" x14ac:dyDescent="0.25">
      <c r="AZ5982" s="33"/>
    </row>
    <row r="5983" spans="52:57" x14ac:dyDescent="0.25">
      <c r="AZ5983" s="33"/>
      <c r="BA5983" s="25"/>
      <c r="BE5983" s="35"/>
    </row>
    <row r="5984" spans="52:57" x14ac:dyDescent="0.25">
      <c r="AZ5984" s="33"/>
      <c r="BA5984" s="25"/>
    </row>
    <row r="5985" spans="52:57" x14ac:dyDescent="0.25">
      <c r="AZ5985" s="33"/>
      <c r="BA5985" s="25"/>
    </row>
    <row r="5986" spans="52:57" x14ac:dyDescent="0.25">
      <c r="AZ5986" s="45"/>
      <c r="BA5986" s="25"/>
    </row>
    <row r="5987" spans="52:57" x14ac:dyDescent="0.25">
      <c r="BA5987" s="25"/>
    </row>
    <row r="5988" spans="52:57" x14ac:dyDescent="0.25">
      <c r="AZ5988" s="34"/>
      <c r="BA5988" s="25"/>
    </row>
    <row r="5989" spans="52:57" x14ac:dyDescent="0.25">
      <c r="AZ5989" s="33"/>
      <c r="BA5989" s="25"/>
    </row>
    <row r="5991" spans="52:57" x14ac:dyDescent="0.25">
      <c r="AZ5991" s="34"/>
      <c r="BA5991" s="35"/>
      <c r="BB5991" s="35"/>
      <c r="BC5991" s="35"/>
      <c r="BD5991" s="35"/>
    </row>
    <row r="5992" spans="52:57" x14ac:dyDescent="0.25">
      <c r="AZ5992" s="33"/>
    </row>
    <row r="5993" spans="52:57" x14ac:dyDescent="0.25">
      <c r="AZ5993" s="33"/>
      <c r="BA5993" s="25"/>
      <c r="BE5993" s="35"/>
    </row>
    <row r="5994" spans="52:57" x14ac:dyDescent="0.25">
      <c r="AZ5994" s="33"/>
      <c r="BA5994" s="25"/>
    </row>
    <row r="5995" spans="52:57" x14ac:dyDescent="0.25">
      <c r="AZ5995" s="33"/>
      <c r="BA5995" s="25"/>
    </row>
    <row r="5996" spans="52:57" x14ac:dyDescent="0.25">
      <c r="AZ5996" s="45"/>
      <c r="BA5996" s="25"/>
    </row>
    <row r="5997" spans="52:57" x14ac:dyDescent="0.25">
      <c r="BA5997" s="25"/>
    </row>
    <row r="5998" spans="52:57" x14ac:dyDescent="0.25">
      <c r="AZ5998" s="34"/>
      <c r="BA5998" s="25"/>
    </row>
    <row r="5999" spans="52:57" x14ac:dyDescent="0.25">
      <c r="AZ5999" s="33"/>
      <c r="BA5999" s="25"/>
    </row>
    <row r="6001" spans="52:57" x14ac:dyDescent="0.25">
      <c r="AZ6001" s="34"/>
      <c r="BA6001" s="35"/>
      <c r="BB6001" s="35"/>
      <c r="BC6001" s="35"/>
      <c r="BD6001" s="35"/>
    </row>
    <row r="6002" spans="52:57" x14ac:dyDescent="0.25">
      <c r="AZ6002" s="33"/>
    </row>
    <row r="6003" spans="52:57" x14ac:dyDescent="0.25">
      <c r="AZ6003" s="33"/>
      <c r="BA6003" s="25"/>
      <c r="BE6003" s="35"/>
    </row>
    <row r="6004" spans="52:57" x14ac:dyDescent="0.25">
      <c r="AZ6004" s="33"/>
      <c r="BA6004" s="25"/>
    </row>
    <row r="6005" spans="52:57" x14ac:dyDescent="0.25">
      <c r="AZ6005" s="33"/>
      <c r="BA6005" s="25"/>
    </row>
    <row r="6006" spans="52:57" x14ac:dyDescent="0.25">
      <c r="AZ6006" s="45"/>
      <c r="BA6006" s="25"/>
    </row>
    <row r="6007" spans="52:57" x14ac:dyDescent="0.25">
      <c r="BA6007" s="25"/>
    </row>
    <row r="6008" spans="52:57" x14ac:dyDescent="0.25">
      <c r="AZ6008" s="34"/>
      <c r="BA6008" s="25"/>
    </row>
    <row r="6009" spans="52:57" x14ac:dyDescent="0.25">
      <c r="AZ6009" s="33"/>
      <c r="BA6009" s="25"/>
    </row>
    <row r="6011" spans="52:57" x14ac:dyDescent="0.25">
      <c r="AZ6011" s="34"/>
      <c r="BA6011" s="35"/>
      <c r="BB6011" s="35"/>
      <c r="BC6011" s="35"/>
      <c r="BD6011" s="35"/>
    </row>
    <row r="6012" spans="52:57" x14ac:dyDescent="0.25">
      <c r="AZ6012" s="33"/>
    </row>
    <row r="6013" spans="52:57" x14ac:dyDescent="0.25">
      <c r="AZ6013" s="33"/>
      <c r="BA6013" s="25"/>
      <c r="BE6013" s="35"/>
    </row>
    <row r="6014" spans="52:57" x14ac:dyDescent="0.25">
      <c r="AZ6014" s="33"/>
      <c r="BA6014" s="25"/>
    </row>
    <row r="6015" spans="52:57" x14ac:dyDescent="0.25">
      <c r="AZ6015" s="33"/>
      <c r="BA6015" s="25"/>
    </row>
    <row r="6016" spans="52:57" x14ac:dyDescent="0.25">
      <c r="AZ6016" s="45"/>
      <c r="BA6016" s="25"/>
    </row>
    <row r="6017" spans="52:57" x14ac:dyDescent="0.25">
      <c r="BA6017" s="25"/>
    </row>
    <row r="6018" spans="52:57" x14ac:dyDescent="0.25">
      <c r="AZ6018" s="34"/>
      <c r="BA6018" s="25"/>
    </row>
    <row r="6019" spans="52:57" x14ac:dyDescent="0.25">
      <c r="AZ6019" s="33"/>
      <c r="BA6019" s="25"/>
    </row>
    <row r="6021" spans="52:57" x14ac:dyDescent="0.25">
      <c r="AZ6021" s="34"/>
      <c r="BA6021" s="35"/>
      <c r="BB6021" s="35"/>
      <c r="BC6021" s="35"/>
      <c r="BD6021" s="35"/>
    </row>
    <row r="6022" spans="52:57" x14ac:dyDescent="0.25">
      <c r="AZ6022" s="33"/>
    </row>
    <row r="6023" spans="52:57" x14ac:dyDescent="0.25">
      <c r="AZ6023" s="33"/>
      <c r="BA6023" s="25"/>
      <c r="BE6023" s="35"/>
    </row>
    <row r="6024" spans="52:57" x14ac:dyDescent="0.25">
      <c r="AZ6024" s="33"/>
      <c r="BA6024" s="25"/>
    </row>
    <row r="6025" spans="52:57" x14ac:dyDescent="0.25">
      <c r="AZ6025" s="33"/>
      <c r="BA6025" s="25"/>
    </row>
    <row r="6026" spans="52:57" x14ac:dyDescent="0.25">
      <c r="AZ6026" s="45"/>
      <c r="BA6026" s="25"/>
    </row>
    <row r="6027" spans="52:57" x14ac:dyDescent="0.25">
      <c r="BA6027" s="25"/>
    </row>
    <row r="6028" spans="52:57" x14ac:dyDescent="0.25">
      <c r="AZ6028" s="34"/>
      <c r="BA6028" s="25"/>
    </row>
    <row r="6029" spans="52:57" x14ac:dyDescent="0.25">
      <c r="AZ6029" s="33"/>
      <c r="BA6029" s="25"/>
    </row>
    <row r="6031" spans="52:57" x14ac:dyDescent="0.25">
      <c r="AZ6031" s="34"/>
      <c r="BA6031" s="35"/>
      <c r="BB6031" s="35"/>
      <c r="BC6031" s="35"/>
      <c r="BD6031" s="35"/>
    </row>
    <row r="6032" spans="52:57" x14ac:dyDescent="0.25">
      <c r="AZ6032" s="33"/>
    </row>
    <row r="6033" spans="52:57" x14ac:dyDescent="0.25">
      <c r="AZ6033" s="33"/>
      <c r="BA6033" s="25"/>
      <c r="BE6033" s="35"/>
    </row>
    <row r="6034" spans="52:57" x14ac:dyDescent="0.25">
      <c r="AZ6034" s="33"/>
      <c r="BA6034" s="25"/>
    </row>
    <row r="6035" spans="52:57" x14ac:dyDescent="0.25">
      <c r="AZ6035" s="33"/>
      <c r="BA6035" s="25"/>
    </row>
    <row r="6036" spans="52:57" x14ac:dyDescent="0.25">
      <c r="AZ6036" s="45"/>
      <c r="BA6036" s="25"/>
    </row>
    <row r="6037" spans="52:57" x14ac:dyDescent="0.25">
      <c r="BA6037" s="25"/>
    </row>
    <row r="6038" spans="52:57" x14ac:dyDescent="0.25">
      <c r="AZ6038" s="34"/>
      <c r="BA6038" s="25"/>
    </row>
    <row r="6039" spans="52:57" x14ac:dyDescent="0.25">
      <c r="AZ6039" s="33"/>
      <c r="BA6039" s="25"/>
    </row>
    <row r="6041" spans="52:57" x14ac:dyDescent="0.25">
      <c r="AZ6041" s="34"/>
      <c r="BA6041" s="35"/>
      <c r="BB6041" s="35"/>
      <c r="BC6041" s="35"/>
      <c r="BD6041" s="35"/>
    </row>
    <row r="6042" spans="52:57" x14ac:dyDescent="0.25">
      <c r="AZ6042" s="33"/>
    </row>
    <row r="6043" spans="52:57" x14ac:dyDescent="0.25">
      <c r="AZ6043" s="33"/>
      <c r="BA6043" s="25"/>
      <c r="BE6043" s="35"/>
    </row>
    <row r="6044" spans="52:57" x14ac:dyDescent="0.25">
      <c r="AZ6044" s="33"/>
      <c r="BA6044" s="25"/>
    </row>
    <row r="6045" spans="52:57" x14ac:dyDescent="0.25">
      <c r="AZ6045" s="33"/>
      <c r="BA6045" s="25"/>
    </row>
    <row r="6046" spans="52:57" x14ac:dyDescent="0.25">
      <c r="AZ6046" s="45"/>
      <c r="BA6046" s="25"/>
    </row>
    <row r="6047" spans="52:57" x14ac:dyDescent="0.25">
      <c r="BA6047" s="25"/>
    </row>
    <row r="6048" spans="52:57" x14ac:dyDescent="0.25">
      <c r="AZ6048" s="34"/>
      <c r="BA6048" s="25"/>
    </row>
    <row r="6049" spans="52:57" x14ac:dyDescent="0.25">
      <c r="AZ6049" s="33"/>
      <c r="BA6049" s="25"/>
    </row>
    <row r="6051" spans="52:57" x14ac:dyDescent="0.25">
      <c r="AZ6051" s="34"/>
      <c r="BA6051" s="35"/>
      <c r="BB6051" s="35"/>
      <c r="BC6051" s="35"/>
      <c r="BD6051" s="35"/>
    </row>
    <row r="6052" spans="52:57" x14ac:dyDescent="0.25">
      <c r="AZ6052" s="33"/>
    </row>
    <row r="6053" spans="52:57" x14ac:dyDescent="0.25">
      <c r="AZ6053" s="33"/>
      <c r="BA6053" s="25"/>
      <c r="BE6053" s="35"/>
    </row>
    <row r="6054" spans="52:57" x14ac:dyDescent="0.25">
      <c r="AZ6054" s="33"/>
      <c r="BA6054" s="25"/>
    </row>
    <row r="6055" spans="52:57" x14ac:dyDescent="0.25">
      <c r="AZ6055" s="33"/>
      <c r="BA6055" s="25"/>
    </row>
    <row r="6056" spans="52:57" x14ac:dyDescent="0.25">
      <c r="AZ6056" s="45"/>
      <c r="BA6056" s="25"/>
    </row>
    <row r="6057" spans="52:57" x14ac:dyDescent="0.25">
      <c r="BA6057" s="25"/>
    </row>
    <row r="6058" spans="52:57" x14ac:dyDescent="0.25">
      <c r="AZ6058" s="34"/>
      <c r="BA6058" s="25"/>
    </row>
    <row r="6059" spans="52:57" x14ac:dyDescent="0.25">
      <c r="AZ6059" s="33"/>
      <c r="BA6059" s="25"/>
    </row>
    <row r="6061" spans="52:57" x14ac:dyDescent="0.25">
      <c r="AZ6061" s="34"/>
      <c r="BA6061" s="35"/>
      <c r="BB6061" s="35"/>
      <c r="BC6061" s="35"/>
      <c r="BD6061" s="35"/>
    </row>
    <row r="6062" spans="52:57" x14ac:dyDescent="0.25">
      <c r="AZ6062" s="33"/>
    </row>
    <row r="6063" spans="52:57" x14ac:dyDescent="0.25">
      <c r="AZ6063" s="33"/>
      <c r="BA6063" s="25"/>
      <c r="BE6063" s="35"/>
    </row>
    <row r="6064" spans="52:57" x14ac:dyDescent="0.25">
      <c r="AZ6064" s="33"/>
      <c r="BA6064" s="25"/>
    </row>
    <row r="6065" spans="52:57" x14ac:dyDescent="0.25">
      <c r="AZ6065" s="33"/>
      <c r="BA6065" s="25"/>
    </row>
    <row r="6066" spans="52:57" x14ac:dyDescent="0.25">
      <c r="AZ6066" s="45"/>
      <c r="BA6066" s="25"/>
    </row>
    <row r="6067" spans="52:57" x14ac:dyDescent="0.25">
      <c r="BA6067" s="25"/>
    </row>
    <row r="6068" spans="52:57" x14ac:dyDescent="0.25">
      <c r="AZ6068" s="34"/>
      <c r="BA6068" s="25"/>
    </row>
    <row r="6069" spans="52:57" x14ac:dyDescent="0.25">
      <c r="AZ6069" s="33"/>
      <c r="BA6069" s="25"/>
    </row>
    <row r="6071" spans="52:57" x14ac:dyDescent="0.25">
      <c r="AZ6071" s="34"/>
      <c r="BA6071" s="35"/>
      <c r="BB6071" s="35"/>
      <c r="BC6071" s="35"/>
      <c r="BD6071" s="35"/>
    </row>
    <row r="6072" spans="52:57" x14ac:dyDescent="0.25">
      <c r="AZ6072" s="33"/>
    </row>
    <row r="6073" spans="52:57" x14ac:dyDescent="0.25">
      <c r="AZ6073" s="33"/>
      <c r="BA6073" s="25"/>
      <c r="BE6073" s="35"/>
    </row>
    <row r="6074" spans="52:57" x14ac:dyDescent="0.25">
      <c r="AZ6074" s="33"/>
      <c r="BA6074" s="25"/>
    </row>
    <row r="6075" spans="52:57" x14ac:dyDescent="0.25">
      <c r="AZ6075" s="33"/>
      <c r="BA6075" s="25"/>
    </row>
    <row r="6076" spans="52:57" x14ac:dyDescent="0.25">
      <c r="AZ6076" s="45"/>
      <c r="BA6076" s="25"/>
    </row>
    <row r="6077" spans="52:57" x14ac:dyDescent="0.25">
      <c r="BA6077" s="25"/>
    </row>
    <row r="6078" spans="52:57" x14ac:dyDescent="0.25">
      <c r="AZ6078" s="34"/>
      <c r="BA6078" s="25"/>
    </row>
    <row r="6079" spans="52:57" x14ac:dyDescent="0.25">
      <c r="AZ6079" s="33"/>
      <c r="BA6079" s="25"/>
    </row>
    <row r="6081" spans="52:57" x14ac:dyDescent="0.25">
      <c r="AZ6081" s="34"/>
      <c r="BA6081" s="35"/>
      <c r="BB6081" s="35"/>
      <c r="BC6081" s="35"/>
      <c r="BD6081" s="35"/>
    </row>
    <row r="6082" spans="52:57" x14ac:dyDescent="0.25">
      <c r="AZ6082" s="33"/>
    </row>
    <row r="6083" spans="52:57" x14ac:dyDescent="0.25">
      <c r="AZ6083" s="33"/>
      <c r="BA6083" s="25"/>
      <c r="BE6083" s="35"/>
    </row>
    <row r="6084" spans="52:57" x14ac:dyDescent="0.25">
      <c r="AZ6084" s="33"/>
      <c r="BA6084" s="25"/>
    </row>
    <row r="6085" spans="52:57" x14ac:dyDescent="0.25">
      <c r="AZ6085" s="33"/>
      <c r="BA6085" s="25"/>
    </row>
    <row r="6086" spans="52:57" x14ac:dyDescent="0.25">
      <c r="AZ6086" s="45"/>
      <c r="BA6086" s="25"/>
    </row>
    <row r="6087" spans="52:57" x14ac:dyDescent="0.25">
      <c r="BA6087" s="25"/>
    </row>
    <row r="6088" spans="52:57" x14ac:dyDescent="0.25">
      <c r="AZ6088" s="34"/>
      <c r="BA6088" s="25"/>
    </row>
    <row r="6089" spans="52:57" x14ac:dyDescent="0.25">
      <c r="AZ6089" s="33"/>
      <c r="BA6089" s="25"/>
    </row>
    <row r="6091" spans="52:57" x14ac:dyDescent="0.25">
      <c r="AZ6091" s="34"/>
      <c r="BA6091" s="35"/>
      <c r="BB6091" s="35"/>
      <c r="BC6091" s="35"/>
      <c r="BD6091" s="35"/>
    </row>
    <row r="6092" spans="52:57" x14ac:dyDescent="0.25">
      <c r="AZ6092" s="33"/>
    </row>
    <row r="6093" spans="52:57" x14ac:dyDescent="0.25">
      <c r="AZ6093" s="33"/>
      <c r="BA6093" s="25"/>
      <c r="BE6093" s="35"/>
    </row>
    <row r="6094" spans="52:57" x14ac:dyDescent="0.25">
      <c r="AZ6094" s="33"/>
      <c r="BA6094" s="25"/>
    </row>
    <row r="6095" spans="52:57" x14ac:dyDescent="0.25">
      <c r="AZ6095" s="33"/>
      <c r="BA6095" s="25"/>
    </row>
    <row r="6096" spans="52:57" x14ac:dyDescent="0.25">
      <c r="AZ6096" s="45"/>
      <c r="BA6096" s="25"/>
    </row>
    <row r="6097" spans="52:57" x14ac:dyDescent="0.25">
      <c r="BA6097" s="25"/>
    </row>
    <row r="6098" spans="52:57" x14ac:dyDescent="0.25">
      <c r="AZ6098" s="34"/>
      <c r="BA6098" s="25"/>
    </row>
    <row r="6099" spans="52:57" x14ac:dyDescent="0.25">
      <c r="AZ6099" s="33"/>
      <c r="BA6099" s="25"/>
    </row>
    <row r="6101" spans="52:57" x14ac:dyDescent="0.25">
      <c r="AZ6101" s="34"/>
      <c r="BA6101" s="35"/>
      <c r="BB6101" s="35"/>
      <c r="BC6101" s="35"/>
      <c r="BD6101" s="35"/>
    </row>
    <row r="6102" spans="52:57" x14ac:dyDescent="0.25">
      <c r="AZ6102" s="33"/>
    </row>
    <row r="6103" spans="52:57" x14ac:dyDescent="0.25">
      <c r="AZ6103" s="33"/>
      <c r="BA6103" s="25"/>
      <c r="BE6103" s="35"/>
    </row>
    <row r="6104" spans="52:57" x14ac:dyDescent="0.25">
      <c r="AZ6104" s="33"/>
      <c r="BA6104" s="25"/>
    </row>
    <row r="6105" spans="52:57" x14ac:dyDescent="0.25">
      <c r="AZ6105" s="33"/>
      <c r="BA6105" s="25"/>
    </row>
    <row r="6106" spans="52:57" x14ac:dyDescent="0.25">
      <c r="AZ6106" s="45"/>
      <c r="BA6106" s="25"/>
    </row>
    <row r="6107" spans="52:57" x14ac:dyDescent="0.25">
      <c r="BA6107" s="25"/>
    </row>
    <row r="6108" spans="52:57" x14ac:dyDescent="0.25">
      <c r="AZ6108" s="34"/>
      <c r="BA6108" s="25"/>
    </row>
    <row r="6109" spans="52:57" x14ac:dyDescent="0.25">
      <c r="AZ6109" s="33"/>
      <c r="BA6109" s="25"/>
    </row>
    <row r="6111" spans="52:57" x14ac:dyDescent="0.25">
      <c r="AZ6111" s="34"/>
      <c r="BA6111" s="35"/>
      <c r="BB6111" s="35"/>
      <c r="BC6111" s="35"/>
      <c r="BD6111" s="35"/>
    </row>
    <row r="6112" spans="52:57" x14ac:dyDescent="0.25">
      <c r="AZ6112" s="33"/>
    </row>
    <row r="6113" spans="52:57" x14ac:dyDescent="0.25">
      <c r="AZ6113" s="33"/>
      <c r="BA6113" s="25"/>
      <c r="BE6113" s="35"/>
    </row>
    <row r="6114" spans="52:57" x14ac:dyDescent="0.25">
      <c r="AZ6114" s="33"/>
      <c r="BA6114" s="25"/>
    </row>
    <row r="6115" spans="52:57" x14ac:dyDescent="0.25">
      <c r="AZ6115" s="33"/>
      <c r="BA6115" s="25"/>
    </row>
    <row r="6116" spans="52:57" x14ac:dyDescent="0.25">
      <c r="AZ6116" s="45"/>
      <c r="BA6116" s="25"/>
    </row>
    <row r="6117" spans="52:57" x14ac:dyDescent="0.25">
      <c r="BA6117" s="25"/>
    </row>
    <row r="6118" spans="52:57" x14ac:dyDescent="0.25">
      <c r="AZ6118" s="34"/>
      <c r="BA6118" s="25"/>
    </row>
    <row r="6119" spans="52:57" x14ac:dyDescent="0.25">
      <c r="AZ6119" s="33"/>
      <c r="BA6119" s="25"/>
    </row>
    <row r="6121" spans="52:57" x14ac:dyDescent="0.25">
      <c r="AZ6121" s="34"/>
      <c r="BA6121" s="35"/>
      <c r="BB6121" s="35"/>
      <c r="BC6121" s="35"/>
      <c r="BD6121" s="35"/>
    </row>
    <row r="6122" spans="52:57" x14ac:dyDescent="0.25">
      <c r="AZ6122" s="33"/>
    </row>
    <row r="6123" spans="52:57" x14ac:dyDescent="0.25">
      <c r="AZ6123" s="33"/>
      <c r="BA6123" s="25"/>
      <c r="BE6123" s="35"/>
    </row>
    <row r="6124" spans="52:57" x14ac:dyDescent="0.25">
      <c r="AZ6124" s="33"/>
      <c r="BA6124" s="25"/>
    </row>
    <row r="6125" spans="52:57" x14ac:dyDescent="0.25">
      <c r="AZ6125" s="33"/>
      <c r="BA6125" s="25"/>
    </row>
    <row r="6126" spans="52:57" x14ac:dyDescent="0.25">
      <c r="AZ6126" s="45"/>
      <c r="BA6126" s="25"/>
    </row>
    <row r="6127" spans="52:57" x14ac:dyDescent="0.25">
      <c r="BA6127" s="25"/>
    </row>
    <row r="6128" spans="52:57" x14ac:dyDescent="0.25">
      <c r="AZ6128" s="34"/>
      <c r="BA6128" s="25"/>
    </row>
    <row r="6129" spans="52:57" x14ac:dyDescent="0.25">
      <c r="AZ6129" s="33"/>
      <c r="BA6129" s="25"/>
    </row>
    <row r="6131" spans="52:57" x14ac:dyDescent="0.25">
      <c r="AZ6131" s="34"/>
      <c r="BA6131" s="35"/>
      <c r="BB6131" s="35"/>
      <c r="BC6131" s="35"/>
      <c r="BD6131" s="35"/>
    </row>
    <row r="6132" spans="52:57" x14ac:dyDescent="0.25">
      <c r="AZ6132" s="33"/>
    </row>
    <row r="6133" spans="52:57" x14ac:dyDescent="0.25">
      <c r="AZ6133" s="33"/>
      <c r="BA6133" s="25"/>
      <c r="BE6133" s="35"/>
    </row>
    <row r="6134" spans="52:57" x14ac:dyDescent="0.25">
      <c r="AZ6134" s="33"/>
      <c r="BA6134" s="25"/>
    </row>
    <row r="6135" spans="52:57" x14ac:dyDescent="0.25">
      <c r="AZ6135" s="33"/>
      <c r="BA6135" s="25"/>
    </row>
    <row r="6136" spans="52:57" x14ac:dyDescent="0.25">
      <c r="AZ6136" s="45"/>
      <c r="BA6136" s="25"/>
    </row>
    <row r="6137" spans="52:57" x14ac:dyDescent="0.25">
      <c r="BA6137" s="25"/>
    </row>
    <row r="6138" spans="52:57" x14ac:dyDescent="0.25">
      <c r="AZ6138" s="34"/>
      <c r="BA6138" s="25"/>
    </row>
    <row r="6139" spans="52:57" x14ac:dyDescent="0.25">
      <c r="AZ6139" s="33"/>
      <c r="BA6139" s="25"/>
    </row>
    <row r="6141" spans="52:57" x14ac:dyDescent="0.25">
      <c r="AZ6141" s="34"/>
      <c r="BA6141" s="35"/>
      <c r="BB6141" s="35"/>
      <c r="BC6141" s="35"/>
      <c r="BD6141" s="35"/>
    </row>
    <row r="6142" spans="52:57" x14ac:dyDescent="0.25">
      <c r="AZ6142" s="33"/>
    </row>
    <row r="6143" spans="52:57" x14ac:dyDescent="0.25">
      <c r="AZ6143" s="33"/>
      <c r="BA6143" s="25"/>
      <c r="BE6143" s="35"/>
    </row>
    <row r="6144" spans="52:57" x14ac:dyDescent="0.25">
      <c r="AZ6144" s="33"/>
      <c r="BA6144" s="25"/>
    </row>
    <row r="6145" spans="52:57" x14ac:dyDescent="0.25">
      <c r="AZ6145" s="33"/>
      <c r="BA6145" s="25"/>
    </row>
    <row r="6146" spans="52:57" x14ac:dyDescent="0.25">
      <c r="AZ6146" s="45"/>
      <c r="BA6146" s="25"/>
    </row>
    <row r="6147" spans="52:57" x14ac:dyDescent="0.25">
      <c r="BA6147" s="25"/>
    </row>
    <row r="6148" spans="52:57" x14ac:dyDescent="0.25">
      <c r="AZ6148" s="34"/>
      <c r="BA6148" s="25"/>
    </row>
    <row r="6149" spans="52:57" x14ac:dyDescent="0.25">
      <c r="AZ6149" s="33"/>
      <c r="BA6149" s="25"/>
    </row>
    <row r="6151" spans="52:57" x14ac:dyDescent="0.25">
      <c r="AZ6151" s="34"/>
      <c r="BA6151" s="35"/>
      <c r="BB6151" s="35"/>
      <c r="BC6151" s="35"/>
      <c r="BD6151" s="35"/>
    </row>
    <row r="6152" spans="52:57" x14ac:dyDescent="0.25">
      <c r="AZ6152" s="33"/>
    </row>
    <row r="6153" spans="52:57" x14ac:dyDescent="0.25">
      <c r="AZ6153" s="33"/>
      <c r="BA6153" s="25"/>
      <c r="BE6153" s="35"/>
    </row>
    <row r="6154" spans="52:57" x14ac:dyDescent="0.25">
      <c r="AZ6154" s="33"/>
      <c r="BA6154" s="25"/>
    </row>
    <row r="6155" spans="52:57" x14ac:dyDescent="0.25">
      <c r="AZ6155" s="33"/>
      <c r="BA6155" s="25"/>
    </row>
    <row r="6156" spans="52:57" x14ac:dyDescent="0.25">
      <c r="AZ6156" s="45"/>
      <c r="BA6156" s="25"/>
    </row>
    <row r="6157" spans="52:57" x14ac:dyDescent="0.25">
      <c r="BA6157" s="25"/>
    </row>
    <row r="6158" spans="52:57" x14ac:dyDescent="0.25">
      <c r="AZ6158" s="34"/>
      <c r="BA6158" s="25"/>
    </row>
    <row r="6159" spans="52:57" x14ac:dyDescent="0.25">
      <c r="AZ6159" s="33"/>
      <c r="BA6159" s="25"/>
    </row>
    <row r="6161" spans="52:57" x14ac:dyDescent="0.25">
      <c r="AZ6161" s="34"/>
      <c r="BA6161" s="35"/>
      <c r="BB6161" s="35"/>
      <c r="BC6161" s="35"/>
      <c r="BD6161" s="35"/>
    </row>
    <row r="6162" spans="52:57" x14ac:dyDescent="0.25">
      <c r="AZ6162" s="33"/>
    </row>
    <row r="6163" spans="52:57" x14ac:dyDescent="0.25">
      <c r="AZ6163" s="33"/>
      <c r="BA6163" s="25"/>
      <c r="BE6163" s="35"/>
    </row>
    <row r="6164" spans="52:57" x14ac:dyDescent="0.25">
      <c r="AZ6164" s="33"/>
      <c r="BA6164" s="25"/>
    </row>
    <row r="6165" spans="52:57" x14ac:dyDescent="0.25">
      <c r="AZ6165" s="33"/>
      <c r="BA6165" s="25"/>
    </row>
    <row r="6166" spans="52:57" x14ac:dyDescent="0.25">
      <c r="AZ6166" s="45"/>
      <c r="BA6166" s="25"/>
    </row>
    <row r="6167" spans="52:57" x14ac:dyDescent="0.25">
      <c r="BA6167" s="25"/>
    </row>
    <row r="6168" spans="52:57" x14ac:dyDescent="0.25">
      <c r="AZ6168" s="34"/>
      <c r="BA6168" s="25"/>
    </row>
    <row r="6169" spans="52:57" x14ac:dyDescent="0.25">
      <c r="AZ6169" s="33"/>
      <c r="BA6169" s="25"/>
    </row>
    <row r="6171" spans="52:57" x14ac:dyDescent="0.25">
      <c r="AZ6171" s="34"/>
      <c r="BA6171" s="35"/>
      <c r="BB6171" s="35"/>
      <c r="BC6171" s="35"/>
      <c r="BD6171" s="35"/>
    </row>
    <row r="6172" spans="52:57" x14ac:dyDescent="0.25">
      <c r="AZ6172" s="33"/>
    </row>
    <row r="6173" spans="52:57" x14ac:dyDescent="0.25">
      <c r="AZ6173" s="33"/>
      <c r="BA6173" s="25"/>
      <c r="BE6173" s="35"/>
    </row>
    <row r="6174" spans="52:57" x14ac:dyDescent="0.25">
      <c r="AZ6174" s="33"/>
      <c r="BA6174" s="25"/>
    </row>
    <row r="6175" spans="52:57" x14ac:dyDescent="0.25">
      <c r="AZ6175" s="33"/>
      <c r="BA6175" s="25"/>
    </row>
    <row r="6176" spans="52:57" x14ac:dyDescent="0.25">
      <c r="AZ6176" s="45"/>
      <c r="BA6176" s="25"/>
    </row>
    <row r="6177" spans="52:57" x14ac:dyDescent="0.25">
      <c r="BA6177" s="25"/>
    </row>
    <row r="6178" spans="52:57" x14ac:dyDescent="0.25">
      <c r="AZ6178" s="34"/>
      <c r="BA6178" s="25"/>
    </row>
    <row r="6179" spans="52:57" x14ac:dyDescent="0.25">
      <c r="AZ6179" s="33"/>
      <c r="BA6179" s="25"/>
    </row>
    <row r="6181" spans="52:57" x14ac:dyDescent="0.25">
      <c r="AZ6181" s="34"/>
      <c r="BA6181" s="35"/>
      <c r="BB6181" s="35"/>
      <c r="BC6181" s="35"/>
      <c r="BD6181" s="35"/>
    </row>
    <row r="6182" spans="52:57" x14ac:dyDescent="0.25">
      <c r="AZ6182" s="33"/>
    </row>
    <row r="6183" spans="52:57" x14ac:dyDescent="0.25">
      <c r="AZ6183" s="33"/>
      <c r="BA6183" s="25"/>
      <c r="BE6183" s="35"/>
    </row>
    <row r="6184" spans="52:57" x14ac:dyDescent="0.25">
      <c r="AZ6184" s="33"/>
      <c r="BA6184" s="25"/>
    </row>
    <row r="6185" spans="52:57" x14ac:dyDescent="0.25">
      <c r="AZ6185" s="33"/>
      <c r="BA6185" s="25"/>
    </row>
    <row r="6186" spans="52:57" x14ac:dyDescent="0.25">
      <c r="AZ6186" s="45"/>
      <c r="BA6186" s="25"/>
    </row>
    <row r="6187" spans="52:57" x14ac:dyDescent="0.25">
      <c r="BA6187" s="25"/>
    </row>
    <row r="6188" spans="52:57" x14ac:dyDescent="0.25">
      <c r="AZ6188" s="34"/>
      <c r="BA6188" s="25"/>
    </row>
    <row r="6189" spans="52:57" x14ac:dyDescent="0.25">
      <c r="AZ6189" s="33"/>
      <c r="BA6189" s="25"/>
    </row>
    <row r="6191" spans="52:57" x14ac:dyDescent="0.25">
      <c r="AZ6191" s="34"/>
      <c r="BA6191" s="35"/>
      <c r="BB6191" s="35"/>
      <c r="BC6191" s="35"/>
      <c r="BD6191" s="35"/>
    </row>
    <row r="6192" spans="52:57" x14ac:dyDescent="0.25">
      <c r="AZ6192" s="33"/>
    </row>
    <row r="6193" spans="52:57" x14ac:dyDescent="0.25">
      <c r="AZ6193" s="33"/>
      <c r="BA6193" s="25"/>
      <c r="BE6193" s="35"/>
    </row>
    <row r="6194" spans="52:57" x14ac:dyDescent="0.25">
      <c r="AZ6194" s="33"/>
      <c r="BA6194" s="25"/>
    </row>
    <row r="6195" spans="52:57" x14ac:dyDescent="0.25">
      <c r="AZ6195" s="33"/>
      <c r="BA6195" s="25"/>
    </row>
    <row r="6196" spans="52:57" x14ac:dyDescent="0.25">
      <c r="AZ6196" s="45"/>
      <c r="BA6196" s="25"/>
    </row>
    <row r="6197" spans="52:57" x14ac:dyDescent="0.25">
      <c r="BA6197" s="25"/>
    </row>
    <row r="6198" spans="52:57" x14ac:dyDescent="0.25">
      <c r="AZ6198" s="34"/>
      <c r="BA6198" s="25"/>
    </row>
    <row r="6199" spans="52:57" x14ac:dyDescent="0.25">
      <c r="AZ6199" s="33"/>
      <c r="BA6199" s="25"/>
    </row>
    <row r="6201" spans="52:57" x14ac:dyDescent="0.25">
      <c r="AZ6201" s="34"/>
      <c r="BA6201" s="35"/>
      <c r="BB6201" s="35"/>
      <c r="BC6201" s="35"/>
      <c r="BD6201" s="35"/>
    </row>
    <row r="6202" spans="52:57" x14ac:dyDescent="0.25">
      <c r="AZ6202" s="33"/>
    </row>
    <row r="6203" spans="52:57" x14ac:dyDescent="0.25">
      <c r="AZ6203" s="33"/>
      <c r="BA6203" s="25"/>
      <c r="BE6203" s="35"/>
    </row>
    <row r="6204" spans="52:57" x14ac:dyDescent="0.25">
      <c r="AZ6204" s="33"/>
      <c r="BA6204" s="25"/>
    </row>
    <row r="6205" spans="52:57" x14ac:dyDescent="0.25">
      <c r="AZ6205" s="33"/>
      <c r="BA6205" s="25"/>
    </row>
    <row r="6206" spans="52:57" x14ac:dyDescent="0.25">
      <c r="AZ6206" s="45"/>
      <c r="BA6206" s="25"/>
    </row>
    <row r="6207" spans="52:57" x14ac:dyDescent="0.25">
      <c r="BA6207" s="25"/>
    </row>
    <row r="6208" spans="52:57" x14ac:dyDescent="0.25">
      <c r="AZ6208" s="34"/>
      <c r="BA6208" s="25"/>
    </row>
    <row r="6209" spans="52:57" x14ac:dyDescent="0.25">
      <c r="AZ6209" s="33"/>
      <c r="BA6209" s="25"/>
    </row>
    <row r="6211" spans="52:57" x14ac:dyDescent="0.25">
      <c r="AZ6211" s="34"/>
      <c r="BA6211" s="35"/>
      <c r="BB6211" s="35"/>
      <c r="BC6211" s="35"/>
      <c r="BD6211" s="35"/>
    </row>
    <row r="6212" spans="52:57" x14ac:dyDescent="0.25">
      <c r="AZ6212" s="33"/>
    </row>
    <row r="6213" spans="52:57" x14ac:dyDescent="0.25">
      <c r="AZ6213" s="33"/>
      <c r="BA6213" s="25"/>
      <c r="BE6213" s="35"/>
    </row>
    <row r="6214" spans="52:57" x14ac:dyDescent="0.25">
      <c r="AZ6214" s="33"/>
      <c r="BA6214" s="25"/>
    </row>
    <row r="6215" spans="52:57" x14ac:dyDescent="0.25">
      <c r="AZ6215" s="33"/>
      <c r="BA6215" s="25"/>
    </row>
    <row r="6216" spans="52:57" x14ac:dyDescent="0.25">
      <c r="AZ6216" s="45"/>
      <c r="BA6216" s="25"/>
    </row>
    <row r="6217" spans="52:57" x14ac:dyDescent="0.25">
      <c r="BA6217" s="25"/>
    </row>
    <row r="6218" spans="52:57" x14ac:dyDescent="0.25">
      <c r="AZ6218" s="34"/>
      <c r="BA6218" s="25"/>
    </row>
    <row r="6219" spans="52:57" x14ac:dyDescent="0.25">
      <c r="AZ6219" s="33"/>
      <c r="BA6219" s="25"/>
    </row>
    <row r="6221" spans="52:57" x14ac:dyDescent="0.25">
      <c r="AZ6221" s="34"/>
      <c r="BA6221" s="35"/>
      <c r="BB6221" s="35"/>
      <c r="BC6221" s="35"/>
      <c r="BD6221" s="35"/>
    </row>
    <row r="6222" spans="52:57" x14ac:dyDescent="0.25">
      <c r="AZ6222" s="33"/>
    </row>
    <row r="6223" spans="52:57" x14ac:dyDescent="0.25">
      <c r="AZ6223" s="33"/>
      <c r="BA6223" s="25"/>
      <c r="BE6223" s="35"/>
    </row>
    <row r="6224" spans="52:57" x14ac:dyDescent="0.25">
      <c r="AZ6224" s="33"/>
      <c r="BA6224" s="25"/>
    </row>
    <row r="6225" spans="52:57" x14ac:dyDescent="0.25">
      <c r="AZ6225" s="33"/>
      <c r="BA6225" s="25"/>
    </row>
    <row r="6226" spans="52:57" x14ac:dyDescent="0.25">
      <c r="AZ6226" s="45"/>
      <c r="BA6226" s="25"/>
    </row>
    <row r="6227" spans="52:57" x14ac:dyDescent="0.25">
      <c r="BA6227" s="25"/>
    </row>
    <row r="6228" spans="52:57" x14ac:dyDescent="0.25">
      <c r="AZ6228" s="34"/>
      <c r="BA6228" s="25"/>
    </row>
    <row r="6229" spans="52:57" x14ac:dyDescent="0.25">
      <c r="AZ6229" s="33"/>
      <c r="BA6229" s="25"/>
    </row>
    <row r="6231" spans="52:57" x14ac:dyDescent="0.25">
      <c r="AZ6231" s="34"/>
      <c r="BA6231" s="35"/>
      <c r="BB6231" s="35"/>
      <c r="BC6231" s="35"/>
      <c r="BD6231" s="35"/>
    </row>
    <row r="6232" spans="52:57" x14ac:dyDescent="0.25">
      <c r="AZ6232" s="33"/>
    </row>
    <row r="6233" spans="52:57" x14ac:dyDescent="0.25">
      <c r="AZ6233" s="33"/>
      <c r="BA6233" s="25"/>
      <c r="BE6233" s="35"/>
    </row>
    <row r="6234" spans="52:57" x14ac:dyDescent="0.25">
      <c r="AZ6234" s="33"/>
      <c r="BA6234" s="25"/>
    </row>
    <row r="6235" spans="52:57" x14ac:dyDescent="0.25">
      <c r="AZ6235" s="33"/>
      <c r="BA6235" s="25"/>
    </row>
    <row r="6236" spans="52:57" x14ac:dyDescent="0.25">
      <c r="AZ6236" s="45"/>
      <c r="BA6236" s="25"/>
    </row>
    <row r="6237" spans="52:57" x14ac:dyDescent="0.25">
      <c r="BA6237" s="25"/>
    </row>
    <row r="6238" spans="52:57" x14ac:dyDescent="0.25">
      <c r="AZ6238" s="34"/>
      <c r="BA6238" s="25"/>
    </row>
    <row r="6239" spans="52:57" x14ac:dyDescent="0.25">
      <c r="AZ6239" s="33"/>
      <c r="BA6239" s="25"/>
    </row>
    <row r="6241" spans="52:57" x14ac:dyDescent="0.25">
      <c r="AZ6241" s="34"/>
      <c r="BA6241" s="35"/>
      <c r="BB6241" s="35"/>
      <c r="BC6241" s="35"/>
      <c r="BD6241" s="35"/>
    </row>
    <row r="6242" spans="52:57" x14ac:dyDescent="0.25">
      <c r="AZ6242" s="33"/>
    </row>
    <row r="6243" spans="52:57" x14ac:dyDescent="0.25">
      <c r="AZ6243" s="33"/>
      <c r="BA6243" s="25"/>
      <c r="BE6243" s="35"/>
    </row>
    <row r="6244" spans="52:57" x14ac:dyDescent="0.25">
      <c r="AZ6244" s="33"/>
      <c r="BA6244" s="25"/>
    </row>
    <row r="6245" spans="52:57" x14ac:dyDescent="0.25">
      <c r="AZ6245" s="33"/>
      <c r="BA6245" s="25"/>
    </row>
    <row r="6246" spans="52:57" x14ac:dyDescent="0.25">
      <c r="AZ6246" s="45"/>
      <c r="BA6246" s="25"/>
    </row>
    <row r="6247" spans="52:57" x14ac:dyDescent="0.25">
      <c r="BA6247" s="25"/>
    </row>
    <row r="6248" spans="52:57" x14ac:dyDescent="0.25">
      <c r="AZ6248" s="34"/>
      <c r="BA6248" s="25"/>
    </row>
    <row r="6249" spans="52:57" x14ac:dyDescent="0.25">
      <c r="AZ6249" s="33"/>
      <c r="BA6249" s="25"/>
    </row>
    <row r="6251" spans="52:57" x14ac:dyDescent="0.25">
      <c r="AZ6251" s="34"/>
      <c r="BA6251" s="35"/>
      <c r="BB6251" s="35"/>
      <c r="BC6251" s="35"/>
      <c r="BD6251" s="35"/>
    </row>
    <row r="6252" spans="52:57" x14ac:dyDescent="0.25">
      <c r="AZ6252" s="33"/>
    </row>
    <row r="6253" spans="52:57" x14ac:dyDescent="0.25">
      <c r="AZ6253" s="33"/>
      <c r="BA6253" s="25"/>
      <c r="BE6253" s="35"/>
    </row>
    <row r="6254" spans="52:57" x14ac:dyDescent="0.25">
      <c r="AZ6254" s="33"/>
      <c r="BA6254" s="25"/>
    </row>
    <row r="6255" spans="52:57" x14ac:dyDescent="0.25">
      <c r="AZ6255" s="33"/>
      <c r="BA6255" s="25"/>
    </row>
    <row r="6256" spans="52:57" x14ac:dyDescent="0.25">
      <c r="AZ6256" s="45"/>
      <c r="BA6256" s="25"/>
    </row>
    <row r="6257" spans="52:57" x14ac:dyDescent="0.25">
      <c r="BA6257" s="25"/>
    </row>
    <row r="6258" spans="52:57" x14ac:dyDescent="0.25">
      <c r="AZ6258" s="34"/>
      <c r="BA6258" s="25"/>
    </row>
    <row r="6259" spans="52:57" x14ac:dyDescent="0.25">
      <c r="AZ6259" s="33"/>
      <c r="BA6259" s="25"/>
    </row>
    <row r="6261" spans="52:57" x14ac:dyDescent="0.25">
      <c r="AZ6261" s="34"/>
      <c r="BA6261" s="35"/>
      <c r="BB6261" s="35"/>
      <c r="BC6261" s="35"/>
      <c r="BD6261" s="35"/>
    </row>
    <row r="6262" spans="52:57" x14ac:dyDescent="0.25">
      <c r="AZ6262" s="33"/>
    </row>
    <row r="6263" spans="52:57" x14ac:dyDescent="0.25">
      <c r="AZ6263" s="33"/>
      <c r="BA6263" s="25"/>
      <c r="BE6263" s="35"/>
    </row>
    <row r="6264" spans="52:57" x14ac:dyDescent="0.25">
      <c r="AZ6264" s="33"/>
      <c r="BA6264" s="25"/>
    </row>
    <row r="6265" spans="52:57" x14ac:dyDescent="0.25">
      <c r="AZ6265" s="33"/>
      <c r="BA6265" s="25"/>
    </row>
    <row r="6266" spans="52:57" x14ac:dyDescent="0.25">
      <c r="AZ6266" s="45"/>
      <c r="BA6266" s="25"/>
    </row>
    <row r="6267" spans="52:57" x14ac:dyDescent="0.25">
      <c r="BA6267" s="25"/>
    </row>
    <row r="6268" spans="52:57" x14ac:dyDescent="0.25">
      <c r="AZ6268" s="34"/>
      <c r="BA6268" s="25"/>
    </row>
    <row r="6269" spans="52:57" x14ac:dyDescent="0.25">
      <c r="AZ6269" s="33"/>
      <c r="BA6269" s="25"/>
    </row>
    <row r="6271" spans="52:57" x14ac:dyDescent="0.25">
      <c r="AZ6271" s="34"/>
      <c r="BA6271" s="35"/>
      <c r="BB6271" s="35"/>
      <c r="BC6271" s="35"/>
      <c r="BD6271" s="35"/>
    </row>
    <row r="6272" spans="52:57" x14ac:dyDescent="0.25">
      <c r="AZ6272" s="33"/>
    </row>
    <row r="6273" spans="52:57" x14ac:dyDescent="0.25">
      <c r="AZ6273" s="33"/>
      <c r="BA6273" s="25"/>
      <c r="BE6273" s="35"/>
    </row>
    <row r="6274" spans="52:57" x14ac:dyDescent="0.25">
      <c r="AZ6274" s="33"/>
      <c r="BA6274" s="25"/>
    </row>
    <row r="6275" spans="52:57" x14ac:dyDescent="0.25">
      <c r="AZ6275" s="33"/>
      <c r="BA6275" s="25"/>
    </row>
    <row r="6276" spans="52:57" x14ac:dyDescent="0.25">
      <c r="AZ6276" s="45"/>
      <c r="BA6276" s="25"/>
    </row>
    <row r="6277" spans="52:57" x14ac:dyDescent="0.25">
      <c r="BA6277" s="25"/>
    </row>
    <row r="6278" spans="52:57" x14ac:dyDescent="0.25">
      <c r="AZ6278" s="34"/>
      <c r="BA6278" s="25"/>
    </row>
    <row r="6279" spans="52:57" x14ac:dyDescent="0.25">
      <c r="AZ6279" s="33"/>
      <c r="BA6279" s="25"/>
    </row>
    <row r="6281" spans="52:57" x14ac:dyDescent="0.25">
      <c r="AZ6281" s="34"/>
      <c r="BA6281" s="35"/>
      <c r="BB6281" s="35"/>
      <c r="BC6281" s="35"/>
      <c r="BD6281" s="35"/>
    </row>
    <row r="6282" spans="52:57" x14ac:dyDescent="0.25">
      <c r="AZ6282" s="33"/>
    </row>
    <row r="6283" spans="52:57" x14ac:dyDescent="0.25">
      <c r="AZ6283" s="33"/>
      <c r="BA6283" s="25"/>
      <c r="BE6283" s="35"/>
    </row>
    <row r="6284" spans="52:57" x14ac:dyDescent="0.25">
      <c r="AZ6284" s="33"/>
      <c r="BA6284" s="25"/>
    </row>
    <row r="6285" spans="52:57" x14ac:dyDescent="0.25">
      <c r="AZ6285" s="33"/>
      <c r="BA6285" s="25"/>
    </row>
    <row r="6286" spans="52:57" x14ac:dyDescent="0.25">
      <c r="AZ6286" s="45"/>
      <c r="BA6286" s="25"/>
    </row>
    <row r="6287" spans="52:57" x14ac:dyDescent="0.25">
      <c r="BA6287" s="25"/>
    </row>
    <row r="6288" spans="52:57" x14ac:dyDescent="0.25">
      <c r="AZ6288" s="34"/>
      <c r="BA6288" s="25"/>
    </row>
    <row r="6289" spans="52:57" x14ac:dyDescent="0.25">
      <c r="AZ6289" s="33"/>
      <c r="BA6289" s="25"/>
    </row>
    <row r="6291" spans="52:57" x14ac:dyDescent="0.25">
      <c r="AZ6291" s="34"/>
      <c r="BA6291" s="35"/>
      <c r="BB6291" s="35"/>
      <c r="BC6291" s="35"/>
      <c r="BD6291" s="35"/>
    </row>
    <row r="6292" spans="52:57" x14ac:dyDescent="0.25">
      <c r="AZ6292" s="33"/>
    </row>
    <row r="6293" spans="52:57" x14ac:dyDescent="0.25">
      <c r="AZ6293" s="33"/>
      <c r="BA6293" s="25"/>
      <c r="BE6293" s="35"/>
    </row>
    <row r="6294" spans="52:57" x14ac:dyDescent="0.25">
      <c r="AZ6294" s="33"/>
      <c r="BA6294" s="25"/>
    </row>
    <row r="6295" spans="52:57" x14ac:dyDescent="0.25">
      <c r="AZ6295" s="33"/>
      <c r="BA6295" s="25"/>
    </row>
    <row r="6296" spans="52:57" x14ac:dyDescent="0.25">
      <c r="AZ6296" s="45"/>
      <c r="BA6296" s="25"/>
    </row>
    <row r="6297" spans="52:57" x14ac:dyDescent="0.25">
      <c r="BA6297" s="25"/>
    </row>
    <row r="6298" spans="52:57" x14ac:dyDescent="0.25">
      <c r="AZ6298" s="34"/>
      <c r="BA6298" s="25"/>
    </row>
    <row r="6299" spans="52:57" x14ac:dyDescent="0.25">
      <c r="AZ6299" s="33"/>
      <c r="BA6299" s="25"/>
    </row>
    <row r="6301" spans="52:57" x14ac:dyDescent="0.25">
      <c r="AZ6301" s="34"/>
      <c r="BA6301" s="35"/>
      <c r="BB6301" s="35"/>
      <c r="BC6301" s="35"/>
      <c r="BD6301" s="35"/>
    </row>
    <row r="6302" spans="52:57" x14ac:dyDescent="0.25">
      <c r="AZ6302" s="33"/>
    </row>
    <row r="6303" spans="52:57" x14ac:dyDescent="0.25">
      <c r="AZ6303" s="33"/>
      <c r="BA6303" s="25"/>
      <c r="BE6303" s="35"/>
    </row>
    <row r="6304" spans="52:57" x14ac:dyDescent="0.25">
      <c r="AZ6304" s="33"/>
      <c r="BA6304" s="25"/>
    </row>
    <row r="6305" spans="52:57" x14ac:dyDescent="0.25">
      <c r="AZ6305" s="33"/>
      <c r="BA6305" s="25"/>
    </row>
    <row r="6306" spans="52:57" x14ac:dyDescent="0.25">
      <c r="AZ6306" s="45"/>
      <c r="BA6306" s="25"/>
    </row>
    <row r="6307" spans="52:57" x14ac:dyDescent="0.25">
      <c r="BA6307" s="25"/>
    </row>
    <row r="6308" spans="52:57" x14ac:dyDescent="0.25">
      <c r="AZ6308" s="34"/>
      <c r="BA6308" s="25"/>
    </row>
    <row r="6309" spans="52:57" x14ac:dyDescent="0.25">
      <c r="AZ6309" s="33"/>
      <c r="BA6309" s="25"/>
    </row>
    <row r="6311" spans="52:57" x14ac:dyDescent="0.25">
      <c r="AZ6311" s="34"/>
      <c r="BA6311" s="35"/>
      <c r="BB6311" s="35"/>
      <c r="BC6311" s="35"/>
      <c r="BD6311" s="35"/>
    </row>
    <row r="6312" spans="52:57" x14ac:dyDescent="0.25">
      <c r="AZ6312" s="33"/>
    </row>
    <row r="6313" spans="52:57" x14ac:dyDescent="0.25">
      <c r="AZ6313" s="33"/>
      <c r="BA6313" s="25"/>
      <c r="BE6313" s="35"/>
    </row>
    <row r="6314" spans="52:57" x14ac:dyDescent="0.25">
      <c r="AZ6314" s="33"/>
      <c r="BA6314" s="25"/>
    </row>
    <row r="6315" spans="52:57" x14ac:dyDescent="0.25">
      <c r="AZ6315" s="33"/>
      <c r="BA6315" s="25"/>
    </row>
    <row r="6316" spans="52:57" x14ac:dyDescent="0.25">
      <c r="AZ6316" s="45"/>
      <c r="BA6316" s="25"/>
    </row>
    <row r="6317" spans="52:57" x14ac:dyDescent="0.25">
      <c r="BA6317" s="25"/>
    </row>
    <row r="6318" spans="52:57" x14ac:dyDescent="0.25">
      <c r="AZ6318" s="34"/>
      <c r="BA6318" s="25"/>
    </row>
    <row r="6319" spans="52:57" x14ac:dyDescent="0.25">
      <c r="AZ6319" s="33"/>
      <c r="BA6319" s="25"/>
    </row>
    <row r="6321" spans="52:57" x14ac:dyDescent="0.25">
      <c r="AZ6321" s="34"/>
      <c r="BA6321" s="35"/>
      <c r="BB6321" s="35"/>
      <c r="BC6321" s="35"/>
      <c r="BD6321" s="35"/>
    </row>
    <row r="6322" spans="52:57" x14ac:dyDescent="0.25">
      <c r="AZ6322" s="33"/>
    </row>
    <row r="6323" spans="52:57" x14ac:dyDescent="0.25">
      <c r="AZ6323" s="33"/>
      <c r="BA6323" s="25"/>
      <c r="BE6323" s="35"/>
    </row>
    <row r="6324" spans="52:57" x14ac:dyDescent="0.25">
      <c r="AZ6324" s="33"/>
      <c r="BA6324" s="25"/>
    </row>
    <row r="6325" spans="52:57" x14ac:dyDescent="0.25">
      <c r="AZ6325" s="33"/>
      <c r="BA6325" s="25"/>
    </row>
    <row r="6326" spans="52:57" x14ac:dyDescent="0.25">
      <c r="AZ6326" s="45"/>
      <c r="BA6326" s="25"/>
    </row>
    <row r="6327" spans="52:57" x14ac:dyDescent="0.25">
      <c r="BA6327" s="25"/>
    </row>
    <row r="6328" spans="52:57" x14ac:dyDescent="0.25">
      <c r="AZ6328" s="34"/>
      <c r="BA6328" s="25"/>
    </row>
    <row r="6329" spans="52:57" x14ac:dyDescent="0.25">
      <c r="AZ6329" s="33"/>
      <c r="BA6329" s="25"/>
    </row>
    <row r="6331" spans="52:57" x14ac:dyDescent="0.25">
      <c r="AZ6331" s="34"/>
      <c r="BA6331" s="35"/>
      <c r="BB6331" s="35"/>
      <c r="BC6331" s="35"/>
      <c r="BD6331" s="35"/>
    </row>
    <row r="6332" spans="52:57" x14ac:dyDescent="0.25">
      <c r="AZ6332" s="33"/>
    </row>
    <row r="6333" spans="52:57" x14ac:dyDescent="0.25">
      <c r="AZ6333" s="33"/>
      <c r="BA6333" s="25"/>
      <c r="BE6333" s="35"/>
    </row>
    <row r="6334" spans="52:57" x14ac:dyDescent="0.25">
      <c r="AZ6334" s="33"/>
      <c r="BA6334" s="25"/>
    </row>
    <row r="6335" spans="52:57" x14ac:dyDescent="0.25">
      <c r="AZ6335" s="33"/>
      <c r="BA6335" s="25"/>
    </row>
    <row r="6336" spans="52:57" x14ac:dyDescent="0.25">
      <c r="AZ6336" s="45"/>
      <c r="BA6336" s="25"/>
    </row>
    <row r="6337" spans="52:57" x14ac:dyDescent="0.25">
      <c r="BA6337" s="25"/>
    </row>
    <row r="6338" spans="52:57" x14ac:dyDescent="0.25">
      <c r="AZ6338" s="34"/>
      <c r="BA6338" s="25"/>
    </row>
    <row r="6339" spans="52:57" x14ac:dyDescent="0.25">
      <c r="AZ6339" s="33"/>
      <c r="BA6339" s="25"/>
    </row>
    <row r="6341" spans="52:57" x14ac:dyDescent="0.25">
      <c r="AZ6341" s="34"/>
      <c r="BA6341" s="35"/>
      <c r="BB6341" s="35"/>
      <c r="BC6341" s="35"/>
      <c r="BD6341" s="35"/>
    </row>
    <row r="6342" spans="52:57" x14ac:dyDescent="0.25">
      <c r="AZ6342" s="33"/>
    </row>
    <row r="6343" spans="52:57" x14ac:dyDescent="0.25">
      <c r="AZ6343" s="33"/>
      <c r="BA6343" s="25"/>
      <c r="BE6343" s="35"/>
    </row>
    <row r="6344" spans="52:57" x14ac:dyDescent="0.25">
      <c r="AZ6344" s="33"/>
      <c r="BA6344" s="25"/>
    </row>
    <row r="6345" spans="52:57" x14ac:dyDescent="0.25">
      <c r="AZ6345" s="33"/>
      <c r="BA6345" s="25"/>
    </row>
    <row r="6346" spans="52:57" x14ac:dyDescent="0.25">
      <c r="AZ6346" s="45"/>
      <c r="BA6346" s="25"/>
    </row>
    <row r="6347" spans="52:57" x14ac:dyDescent="0.25">
      <c r="BA6347" s="25"/>
    </row>
    <row r="6348" spans="52:57" x14ac:dyDescent="0.25">
      <c r="AZ6348" s="34"/>
      <c r="BA6348" s="25"/>
    </row>
    <row r="6349" spans="52:57" x14ac:dyDescent="0.25">
      <c r="AZ6349" s="33"/>
      <c r="BA6349" s="25"/>
    </row>
    <row r="6351" spans="52:57" x14ac:dyDescent="0.25">
      <c r="AZ6351" s="34"/>
      <c r="BA6351" s="35"/>
      <c r="BB6351" s="35"/>
      <c r="BC6351" s="35"/>
      <c r="BD6351" s="35"/>
    </row>
    <row r="6352" spans="52:57" x14ac:dyDescent="0.25">
      <c r="AZ6352" s="33"/>
    </row>
    <row r="6353" spans="52:57" x14ac:dyDescent="0.25">
      <c r="AZ6353" s="33"/>
      <c r="BA6353" s="25"/>
      <c r="BE6353" s="35"/>
    </row>
    <row r="6354" spans="52:57" x14ac:dyDescent="0.25">
      <c r="AZ6354" s="33"/>
      <c r="BA6354" s="25"/>
    </row>
    <row r="6355" spans="52:57" x14ac:dyDescent="0.25">
      <c r="AZ6355" s="33"/>
      <c r="BA6355" s="25"/>
    </row>
    <row r="6356" spans="52:57" x14ac:dyDescent="0.25">
      <c r="AZ6356" s="45"/>
      <c r="BA6356" s="25"/>
    </row>
    <row r="6357" spans="52:57" x14ac:dyDescent="0.25">
      <c r="BA6357" s="25"/>
    </row>
    <row r="6358" spans="52:57" x14ac:dyDescent="0.25">
      <c r="AZ6358" s="34"/>
      <c r="BA6358" s="25"/>
    </row>
    <row r="6359" spans="52:57" x14ac:dyDescent="0.25">
      <c r="AZ6359" s="33"/>
      <c r="BA6359" s="25"/>
    </row>
    <row r="6361" spans="52:57" x14ac:dyDescent="0.25">
      <c r="AZ6361" s="34"/>
      <c r="BA6361" s="35"/>
      <c r="BB6361" s="35"/>
      <c r="BC6361" s="35"/>
      <c r="BD6361" s="35"/>
    </row>
    <row r="6362" spans="52:57" x14ac:dyDescent="0.25">
      <c r="AZ6362" s="33"/>
    </row>
    <row r="6363" spans="52:57" x14ac:dyDescent="0.25">
      <c r="AZ6363" s="33"/>
      <c r="BA6363" s="25"/>
      <c r="BE6363" s="35"/>
    </row>
    <row r="6364" spans="52:57" x14ac:dyDescent="0.25">
      <c r="AZ6364" s="33"/>
      <c r="BA6364" s="25"/>
    </row>
    <row r="6365" spans="52:57" x14ac:dyDescent="0.25">
      <c r="AZ6365" s="33"/>
      <c r="BA6365" s="25"/>
    </row>
    <row r="6366" spans="52:57" x14ac:dyDescent="0.25">
      <c r="AZ6366" s="45"/>
      <c r="BA6366" s="25"/>
    </row>
    <row r="6367" spans="52:57" x14ac:dyDescent="0.25">
      <c r="BA6367" s="25"/>
    </row>
    <row r="6368" spans="52:57" x14ac:dyDescent="0.25">
      <c r="AZ6368" s="34"/>
      <c r="BA6368" s="25"/>
    </row>
    <row r="6369" spans="52:57" x14ac:dyDescent="0.25">
      <c r="AZ6369" s="33"/>
      <c r="BA6369" s="25"/>
    </row>
    <row r="6371" spans="52:57" x14ac:dyDescent="0.25">
      <c r="AZ6371" s="34"/>
      <c r="BA6371" s="35"/>
      <c r="BB6371" s="35"/>
      <c r="BC6371" s="35"/>
      <c r="BD6371" s="35"/>
    </row>
    <row r="6372" spans="52:57" x14ac:dyDescent="0.25">
      <c r="AZ6372" s="33"/>
    </row>
    <row r="6373" spans="52:57" x14ac:dyDescent="0.25">
      <c r="AZ6373" s="33"/>
      <c r="BA6373" s="25"/>
      <c r="BE6373" s="35"/>
    </row>
    <row r="6374" spans="52:57" x14ac:dyDescent="0.25">
      <c r="AZ6374" s="33"/>
      <c r="BA6374" s="25"/>
    </row>
    <row r="6375" spans="52:57" x14ac:dyDescent="0.25">
      <c r="AZ6375" s="33"/>
      <c r="BA6375" s="25"/>
    </row>
    <row r="6376" spans="52:57" x14ac:dyDescent="0.25">
      <c r="AZ6376" s="45"/>
      <c r="BA6376" s="25"/>
    </row>
    <row r="6377" spans="52:57" x14ac:dyDescent="0.25">
      <c r="BA6377" s="25"/>
    </row>
    <row r="6378" spans="52:57" x14ac:dyDescent="0.25">
      <c r="AZ6378" s="34"/>
      <c r="BA6378" s="25"/>
    </row>
    <row r="6379" spans="52:57" x14ac:dyDescent="0.25">
      <c r="AZ6379" s="33"/>
      <c r="BA6379" s="25"/>
    </row>
    <row r="6381" spans="52:57" x14ac:dyDescent="0.25">
      <c r="AZ6381" s="34"/>
      <c r="BA6381" s="35"/>
      <c r="BB6381" s="35"/>
      <c r="BC6381" s="35"/>
      <c r="BD6381" s="35"/>
    </row>
    <row r="6382" spans="52:57" x14ac:dyDescent="0.25">
      <c r="AZ6382" s="33"/>
    </row>
    <row r="6383" spans="52:57" x14ac:dyDescent="0.25">
      <c r="AZ6383" s="33"/>
      <c r="BA6383" s="25"/>
      <c r="BE6383" s="35"/>
    </row>
    <row r="6384" spans="52:57" x14ac:dyDescent="0.25">
      <c r="AZ6384" s="33"/>
      <c r="BA6384" s="25"/>
    </row>
    <row r="6385" spans="52:57" x14ac:dyDescent="0.25">
      <c r="AZ6385" s="33"/>
      <c r="BA6385" s="25"/>
    </row>
    <row r="6386" spans="52:57" x14ac:dyDescent="0.25">
      <c r="AZ6386" s="45"/>
      <c r="BA6386" s="25"/>
    </row>
    <row r="6387" spans="52:57" x14ac:dyDescent="0.25">
      <c r="BA6387" s="25"/>
    </row>
    <row r="6388" spans="52:57" x14ac:dyDescent="0.25">
      <c r="AZ6388" s="34"/>
      <c r="BA6388" s="25"/>
    </row>
    <row r="6389" spans="52:57" x14ac:dyDescent="0.25">
      <c r="AZ6389" s="33"/>
      <c r="BA6389" s="25"/>
    </row>
    <row r="6391" spans="52:57" x14ac:dyDescent="0.25">
      <c r="AZ6391" s="34"/>
      <c r="BA6391" s="35"/>
      <c r="BB6391" s="35"/>
      <c r="BC6391" s="35"/>
      <c r="BD6391" s="35"/>
    </row>
    <row r="6392" spans="52:57" x14ac:dyDescent="0.25">
      <c r="AZ6392" s="33"/>
    </row>
    <row r="6393" spans="52:57" x14ac:dyDescent="0.25">
      <c r="AZ6393" s="33"/>
      <c r="BA6393" s="25"/>
      <c r="BE6393" s="35"/>
    </row>
    <row r="6394" spans="52:57" x14ac:dyDescent="0.25">
      <c r="AZ6394" s="33"/>
      <c r="BA6394" s="25"/>
    </row>
    <row r="6395" spans="52:57" x14ac:dyDescent="0.25">
      <c r="AZ6395" s="33"/>
      <c r="BA6395" s="25"/>
    </row>
    <row r="6396" spans="52:57" x14ac:dyDescent="0.25">
      <c r="AZ6396" s="45"/>
      <c r="BA6396" s="25"/>
    </row>
    <row r="6397" spans="52:57" x14ac:dyDescent="0.25">
      <c r="BA6397" s="25"/>
    </row>
    <row r="6398" spans="52:57" x14ac:dyDescent="0.25">
      <c r="AZ6398" s="34"/>
      <c r="BA6398" s="25"/>
    </row>
    <row r="6399" spans="52:57" x14ac:dyDescent="0.25">
      <c r="AZ6399" s="33"/>
      <c r="BA6399" s="25"/>
    </row>
    <row r="6401" spans="52:57" x14ac:dyDescent="0.25">
      <c r="AZ6401" s="34"/>
      <c r="BA6401" s="35"/>
      <c r="BB6401" s="35"/>
      <c r="BC6401" s="35"/>
      <c r="BD6401" s="35"/>
    </row>
    <row r="6402" spans="52:57" x14ac:dyDescent="0.25">
      <c r="AZ6402" s="33"/>
    </row>
    <row r="6403" spans="52:57" x14ac:dyDescent="0.25">
      <c r="AZ6403" s="33"/>
      <c r="BA6403" s="25"/>
      <c r="BE6403" s="35"/>
    </row>
    <row r="6404" spans="52:57" x14ac:dyDescent="0.25">
      <c r="AZ6404" s="33"/>
      <c r="BA6404" s="25"/>
    </row>
    <row r="6405" spans="52:57" x14ac:dyDescent="0.25">
      <c r="AZ6405" s="33"/>
      <c r="BA6405" s="25"/>
    </row>
    <row r="6406" spans="52:57" x14ac:dyDescent="0.25">
      <c r="AZ6406" s="45"/>
      <c r="BA6406" s="25"/>
    </row>
    <row r="6407" spans="52:57" x14ac:dyDescent="0.25">
      <c r="BA6407" s="25"/>
    </row>
    <row r="6408" spans="52:57" x14ac:dyDescent="0.25">
      <c r="AZ6408" s="34"/>
      <c r="BA6408" s="25"/>
    </row>
    <row r="6409" spans="52:57" x14ac:dyDescent="0.25">
      <c r="AZ6409" s="33"/>
      <c r="BA6409" s="25"/>
    </row>
    <row r="6411" spans="52:57" x14ac:dyDescent="0.25">
      <c r="AZ6411" s="34"/>
      <c r="BA6411" s="35"/>
      <c r="BB6411" s="35"/>
      <c r="BC6411" s="35"/>
      <c r="BD6411" s="35"/>
    </row>
    <row r="6412" spans="52:57" x14ac:dyDescent="0.25">
      <c r="AZ6412" s="33"/>
    </row>
    <row r="6413" spans="52:57" x14ac:dyDescent="0.25">
      <c r="AZ6413" s="33"/>
      <c r="BA6413" s="25"/>
      <c r="BE6413" s="35"/>
    </row>
    <row r="6414" spans="52:57" x14ac:dyDescent="0.25">
      <c r="AZ6414" s="33"/>
      <c r="BA6414" s="25"/>
    </row>
    <row r="6415" spans="52:57" x14ac:dyDescent="0.25">
      <c r="AZ6415" s="33"/>
      <c r="BA6415" s="25"/>
    </row>
    <row r="6416" spans="52:57" x14ac:dyDescent="0.25">
      <c r="AZ6416" s="45"/>
      <c r="BA6416" s="25"/>
    </row>
    <row r="6417" spans="52:57" x14ac:dyDescent="0.25">
      <c r="BA6417" s="25"/>
    </row>
    <row r="6418" spans="52:57" x14ac:dyDescent="0.25">
      <c r="AZ6418" s="34"/>
      <c r="BA6418" s="25"/>
    </row>
    <row r="6419" spans="52:57" x14ac:dyDescent="0.25">
      <c r="AZ6419" s="33"/>
      <c r="BA6419" s="25"/>
    </row>
    <row r="6421" spans="52:57" x14ac:dyDescent="0.25">
      <c r="AZ6421" s="34"/>
      <c r="BA6421" s="35"/>
      <c r="BB6421" s="35"/>
      <c r="BC6421" s="35"/>
      <c r="BD6421" s="35"/>
    </row>
    <row r="6422" spans="52:57" x14ac:dyDescent="0.25">
      <c r="AZ6422" s="33"/>
    </row>
    <row r="6423" spans="52:57" x14ac:dyDescent="0.25">
      <c r="AZ6423" s="33"/>
      <c r="BA6423" s="25"/>
      <c r="BE6423" s="35"/>
    </row>
    <row r="6424" spans="52:57" x14ac:dyDescent="0.25">
      <c r="AZ6424" s="33"/>
      <c r="BA6424" s="25"/>
    </row>
    <row r="6425" spans="52:57" x14ac:dyDescent="0.25">
      <c r="AZ6425" s="33"/>
      <c r="BA6425" s="25"/>
    </row>
    <row r="6426" spans="52:57" x14ac:dyDescent="0.25">
      <c r="AZ6426" s="45"/>
      <c r="BA6426" s="25"/>
    </row>
    <row r="6427" spans="52:57" x14ac:dyDescent="0.25">
      <c r="BA6427" s="25"/>
    </row>
    <row r="6428" spans="52:57" x14ac:dyDescent="0.25">
      <c r="AZ6428" s="34"/>
      <c r="BA6428" s="25"/>
    </row>
    <row r="6429" spans="52:57" x14ac:dyDescent="0.25">
      <c r="AZ6429" s="33"/>
      <c r="BA6429" s="25"/>
    </row>
    <row r="6431" spans="52:57" x14ac:dyDescent="0.25">
      <c r="AZ6431" s="34"/>
      <c r="BA6431" s="35"/>
      <c r="BB6431" s="35"/>
      <c r="BC6431" s="35"/>
      <c r="BD6431" s="35"/>
    </row>
    <row r="6432" spans="52:57" x14ac:dyDescent="0.25">
      <c r="AZ6432" s="33"/>
    </row>
    <row r="6433" spans="52:57" x14ac:dyDescent="0.25">
      <c r="AZ6433" s="33"/>
      <c r="BA6433" s="25"/>
      <c r="BE6433" s="35"/>
    </row>
    <row r="6434" spans="52:57" x14ac:dyDescent="0.25">
      <c r="AZ6434" s="33"/>
      <c r="BA6434" s="25"/>
    </row>
    <row r="6435" spans="52:57" x14ac:dyDescent="0.25">
      <c r="AZ6435" s="33"/>
      <c r="BA6435" s="25"/>
    </row>
    <row r="6436" spans="52:57" x14ac:dyDescent="0.25">
      <c r="AZ6436" s="45"/>
      <c r="BA6436" s="25"/>
    </row>
    <row r="6437" spans="52:57" x14ac:dyDescent="0.25">
      <c r="BA6437" s="25"/>
    </row>
    <row r="6438" spans="52:57" x14ac:dyDescent="0.25">
      <c r="AZ6438" s="34"/>
      <c r="BA6438" s="25"/>
    </row>
    <row r="6439" spans="52:57" x14ac:dyDescent="0.25">
      <c r="AZ6439" s="33"/>
      <c r="BA6439" s="25"/>
    </row>
    <row r="6441" spans="52:57" x14ac:dyDescent="0.25">
      <c r="AZ6441" s="34"/>
      <c r="BA6441" s="35"/>
      <c r="BB6441" s="35"/>
      <c r="BC6441" s="35"/>
      <c r="BD6441" s="35"/>
    </row>
    <row r="6442" spans="52:57" x14ac:dyDescent="0.25">
      <c r="AZ6442" s="33"/>
    </row>
    <row r="6443" spans="52:57" x14ac:dyDescent="0.25">
      <c r="AZ6443" s="33"/>
      <c r="BA6443" s="25"/>
      <c r="BE6443" s="35"/>
    </row>
    <row r="6444" spans="52:57" x14ac:dyDescent="0.25">
      <c r="AZ6444" s="33"/>
      <c r="BA6444" s="25"/>
    </row>
    <row r="6445" spans="52:57" x14ac:dyDescent="0.25">
      <c r="AZ6445" s="33"/>
      <c r="BA6445" s="25"/>
    </row>
    <row r="6446" spans="52:57" x14ac:dyDescent="0.25">
      <c r="AZ6446" s="45"/>
      <c r="BA6446" s="25"/>
    </row>
    <row r="6447" spans="52:57" x14ac:dyDescent="0.25">
      <c r="BA6447" s="25"/>
    </row>
    <row r="6448" spans="52:57" x14ac:dyDescent="0.25">
      <c r="AZ6448" s="34"/>
      <c r="BA6448" s="25"/>
    </row>
    <row r="6449" spans="52:57" x14ac:dyDescent="0.25">
      <c r="AZ6449" s="33"/>
      <c r="BA6449" s="25"/>
    </row>
    <row r="6451" spans="52:57" x14ac:dyDescent="0.25">
      <c r="AZ6451" s="34"/>
      <c r="BA6451" s="35"/>
      <c r="BB6451" s="35"/>
      <c r="BC6451" s="35"/>
      <c r="BD6451" s="35"/>
    </row>
    <row r="6452" spans="52:57" x14ac:dyDescent="0.25">
      <c r="AZ6452" s="33"/>
    </row>
    <row r="6453" spans="52:57" x14ac:dyDescent="0.25">
      <c r="AZ6453" s="33"/>
      <c r="BA6453" s="25"/>
      <c r="BE6453" s="35"/>
    </row>
    <row r="6454" spans="52:57" x14ac:dyDescent="0.25">
      <c r="AZ6454" s="33"/>
      <c r="BA6454" s="25"/>
    </row>
    <row r="6455" spans="52:57" x14ac:dyDescent="0.25">
      <c r="AZ6455" s="33"/>
      <c r="BA6455" s="25"/>
    </row>
    <row r="6456" spans="52:57" x14ac:dyDescent="0.25">
      <c r="AZ6456" s="45"/>
      <c r="BA6456" s="25"/>
    </row>
    <row r="6457" spans="52:57" x14ac:dyDescent="0.25">
      <c r="BA6457" s="25"/>
    </row>
    <row r="6458" spans="52:57" x14ac:dyDescent="0.25">
      <c r="AZ6458" s="34"/>
      <c r="BA6458" s="25"/>
    </row>
    <row r="6459" spans="52:57" x14ac:dyDescent="0.25">
      <c r="AZ6459" s="33"/>
      <c r="BA6459" s="25"/>
    </row>
    <row r="6461" spans="52:57" x14ac:dyDescent="0.25">
      <c r="AZ6461" s="34"/>
      <c r="BA6461" s="35"/>
      <c r="BB6461" s="35"/>
      <c r="BC6461" s="35"/>
      <c r="BD6461" s="35"/>
    </row>
    <row r="6462" spans="52:57" x14ac:dyDescent="0.25">
      <c r="AZ6462" s="33"/>
    </row>
    <row r="6463" spans="52:57" x14ac:dyDescent="0.25">
      <c r="AZ6463" s="33"/>
      <c r="BA6463" s="25"/>
      <c r="BE6463" s="35"/>
    </row>
    <row r="6464" spans="52:57" x14ac:dyDescent="0.25">
      <c r="AZ6464" s="33"/>
      <c r="BA6464" s="25"/>
    </row>
    <row r="6465" spans="52:57" x14ac:dyDescent="0.25">
      <c r="AZ6465" s="33"/>
      <c r="BA6465" s="25"/>
    </row>
    <row r="6466" spans="52:57" x14ac:dyDescent="0.25">
      <c r="AZ6466" s="45"/>
      <c r="BA6466" s="25"/>
    </row>
    <row r="6467" spans="52:57" x14ac:dyDescent="0.25">
      <c r="BA6467" s="25"/>
    </row>
    <row r="6468" spans="52:57" x14ac:dyDescent="0.25">
      <c r="AZ6468" s="34"/>
      <c r="BA6468" s="25"/>
    </row>
    <row r="6469" spans="52:57" x14ac:dyDescent="0.25">
      <c r="AZ6469" s="33"/>
      <c r="BA6469" s="25"/>
    </row>
    <row r="6471" spans="52:57" x14ac:dyDescent="0.25">
      <c r="AZ6471" s="34"/>
      <c r="BA6471" s="35"/>
      <c r="BB6471" s="35"/>
      <c r="BC6471" s="35"/>
      <c r="BD6471" s="35"/>
    </row>
    <row r="6472" spans="52:57" x14ac:dyDescent="0.25">
      <c r="AZ6472" s="33"/>
    </row>
    <row r="6473" spans="52:57" x14ac:dyDescent="0.25">
      <c r="AZ6473" s="33"/>
      <c r="BA6473" s="25"/>
      <c r="BE6473" s="35"/>
    </row>
    <row r="6474" spans="52:57" x14ac:dyDescent="0.25">
      <c r="AZ6474" s="33"/>
      <c r="BA6474" s="25"/>
    </row>
    <row r="6475" spans="52:57" x14ac:dyDescent="0.25">
      <c r="AZ6475" s="33"/>
      <c r="BA6475" s="25"/>
    </row>
    <row r="6476" spans="52:57" x14ac:dyDescent="0.25">
      <c r="AZ6476" s="45"/>
      <c r="BA6476" s="25"/>
    </row>
    <row r="6477" spans="52:57" x14ac:dyDescent="0.25">
      <c r="BA6477" s="25"/>
    </row>
    <row r="6478" spans="52:57" x14ac:dyDescent="0.25">
      <c r="AZ6478" s="34"/>
      <c r="BA6478" s="25"/>
    </row>
    <row r="6479" spans="52:57" x14ac:dyDescent="0.25">
      <c r="AZ6479" s="33"/>
      <c r="BA6479" s="25"/>
    </row>
    <row r="6481" spans="52:57" x14ac:dyDescent="0.25">
      <c r="AZ6481" s="34"/>
      <c r="BA6481" s="35"/>
      <c r="BB6481" s="35"/>
      <c r="BC6481" s="35"/>
      <c r="BD6481" s="35"/>
    </row>
    <row r="6482" spans="52:57" x14ac:dyDescent="0.25">
      <c r="AZ6482" s="33"/>
    </row>
    <row r="6483" spans="52:57" x14ac:dyDescent="0.25">
      <c r="AZ6483" s="33"/>
      <c r="BA6483" s="25"/>
      <c r="BE6483" s="35"/>
    </row>
    <row r="6484" spans="52:57" x14ac:dyDescent="0.25">
      <c r="AZ6484" s="33"/>
      <c r="BA6484" s="25"/>
    </row>
    <row r="6485" spans="52:57" x14ac:dyDescent="0.25">
      <c r="AZ6485" s="33"/>
      <c r="BA6485" s="25"/>
    </row>
    <row r="6486" spans="52:57" x14ac:dyDescent="0.25">
      <c r="AZ6486" s="45"/>
      <c r="BA6486" s="25"/>
    </row>
    <row r="6487" spans="52:57" x14ac:dyDescent="0.25">
      <c r="BA6487" s="25"/>
    </row>
    <row r="6488" spans="52:57" x14ac:dyDescent="0.25">
      <c r="AZ6488" s="34"/>
      <c r="BA6488" s="25"/>
    </row>
    <row r="6489" spans="52:57" x14ac:dyDescent="0.25">
      <c r="AZ6489" s="33"/>
      <c r="BA6489" s="25"/>
    </row>
    <row r="6491" spans="52:57" x14ac:dyDescent="0.25">
      <c r="AZ6491" s="34"/>
      <c r="BA6491" s="35"/>
      <c r="BB6491" s="35"/>
      <c r="BC6491" s="35"/>
      <c r="BD6491" s="35"/>
    </row>
    <row r="6492" spans="52:57" x14ac:dyDescent="0.25">
      <c r="AZ6492" s="33"/>
    </row>
    <row r="6493" spans="52:57" x14ac:dyDescent="0.25">
      <c r="AZ6493" s="33"/>
      <c r="BA6493" s="25"/>
      <c r="BE6493" s="35"/>
    </row>
    <row r="6494" spans="52:57" x14ac:dyDescent="0.25">
      <c r="AZ6494" s="33"/>
      <c r="BA6494" s="25"/>
    </row>
    <row r="6495" spans="52:57" x14ac:dyDescent="0.25">
      <c r="AZ6495" s="33"/>
      <c r="BA6495" s="25"/>
    </row>
    <row r="6496" spans="52:57" x14ac:dyDescent="0.25">
      <c r="AZ6496" s="45"/>
      <c r="BA6496" s="25"/>
    </row>
    <row r="6497" spans="52:57" x14ac:dyDescent="0.25">
      <c r="BA6497" s="25"/>
    </row>
    <row r="6498" spans="52:57" x14ac:dyDescent="0.25">
      <c r="AZ6498" s="34"/>
      <c r="BA6498" s="25"/>
    </row>
    <row r="6499" spans="52:57" x14ac:dyDescent="0.25">
      <c r="AZ6499" s="33"/>
      <c r="BA6499" s="25"/>
    </row>
    <row r="6501" spans="52:57" x14ac:dyDescent="0.25">
      <c r="AZ6501" s="34"/>
      <c r="BA6501" s="35"/>
      <c r="BB6501" s="35"/>
      <c r="BC6501" s="35"/>
      <c r="BD6501" s="35"/>
    </row>
    <row r="6502" spans="52:57" x14ac:dyDescent="0.25">
      <c r="AZ6502" s="33"/>
    </row>
    <row r="6503" spans="52:57" x14ac:dyDescent="0.25">
      <c r="AZ6503" s="33"/>
      <c r="BA6503" s="25"/>
      <c r="BE6503" s="35"/>
    </row>
    <row r="6504" spans="52:57" x14ac:dyDescent="0.25">
      <c r="AZ6504" s="33"/>
      <c r="BA6504" s="25"/>
    </row>
    <row r="6505" spans="52:57" x14ac:dyDescent="0.25">
      <c r="AZ6505" s="33"/>
      <c r="BA6505" s="25"/>
    </row>
    <row r="6506" spans="52:57" x14ac:dyDescent="0.25">
      <c r="AZ6506" s="45"/>
      <c r="BA6506" s="25"/>
    </row>
    <row r="6507" spans="52:57" x14ac:dyDescent="0.25">
      <c r="BA6507" s="25"/>
    </row>
    <row r="6508" spans="52:57" x14ac:dyDescent="0.25">
      <c r="AZ6508" s="34"/>
      <c r="BA6508" s="25"/>
    </row>
    <row r="6509" spans="52:57" x14ac:dyDescent="0.25">
      <c r="AZ6509" s="33"/>
      <c r="BA6509" s="25"/>
    </row>
    <row r="6511" spans="52:57" x14ac:dyDescent="0.25">
      <c r="AZ6511" s="34"/>
      <c r="BA6511" s="35"/>
      <c r="BB6511" s="35"/>
      <c r="BC6511" s="35"/>
      <c r="BD6511" s="35"/>
    </row>
    <row r="6512" spans="52:57" x14ac:dyDescent="0.25">
      <c r="AZ6512" s="33"/>
    </row>
    <row r="6513" spans="52:57" x14ac:dyDescent="0.25">
      <c r="AZ6513" s="33"/>
      <c r="BA6513" s="25"/>
      <c r="BE6513" s="35"/>
    </row>
    <row r="6514" spans="52:57" x14ac:dyDescent="0.25">
      <c r="AZ6514" s="33"/>
      <c r="BA6514" s="25"/>
    </row>
    <row r="6515" spans="52:57" x14ac:dyDescent="0.25">
      <c r="AZ6515" s="33"/>
      <c r="BA6515" s="25"/>
    </row>
    <row r="6516" spans="52:57" x14ac:dyDescent="0.25">
      <c r="AZ6516" s="45"/>
      <c r="BA6516" s="25"/>
    </row>
    <row r="6517" spans="52:57" x14ac:dyDescent="0.25">
      <c r="BA6517" s="25"/>
    </row>
    <row r="6518" spans="52:57" x14ac:dyDescent="0.25">
      <c r="AZ6518" s="34"/>
      <c r="BA6518" s="25"/>
    </row>
    <row r="6519" spans="52:57" x14ac:dyDescent="0.25">
      <c r="AZ6519" s="33"/>
      <c r="BA6519" s="25"/>
    </row>
    <row r="6521" spans="52:57" x14ac:dyDescent="0.25">
      <c r="AZ6521" s="34"/>
      <c r="BA6521" s="35"/>
      <c r="BB6521" s="35"/>
      <c r="BC6521" s="35"/>
      <c r="BD6521" s="35"/>
    </row>
    <row r="6522" spans="52:57" x14ac:dyDescent="0.25">
      <c r="AZ6522" s="33"/>
    </row>
    <row r="6523" spans="52:57" x14ac:dyDescent="0.25">
      <c r="AZ6523" s="33"/>
      <c r="BA6523" s="25"/>
      <c r="BE6523" s="35"/>
    </row>
    <row r="6524" spans="52:57" x14ac:dyDescent="0.25">
      <c r="AZ6524" s="33"/>
      <c r="BA6524" s="25"/>
    </row>
    <row r="6525" spans="52:57" x14ac:dyDescent="0.25">
      <c r="AZ6525" s="33"/>
      <c r="BA6525" s="25"/>
    </row>
    <row r="6526" spans="52:57" x14ac:dyDescent="0.25">
      <c r="AZ6526" s="45"/>
      <c r="BA6526" s="25"/>
    </row>
    <row r="6527" spans="52:57" x14ac:dyDescent="0.25">
      <c r="BA6527" s="25"/>
    </row>
    <row r="6528" spans="52:57" x14ac:dyDescent="0.25">
      <c r="AZ6528" s="34"/>
      <c r="BA6528" s="25"/>
    </row>
    <row r="6529" spans="52:57" x14ac:dyDescent="0.25">
      <c r="AZ6529" s="33"/>
      <c r="BA6529" s="25"/>
    </row>
    <row r="6531" spans="52:57" x14ac:dyDescent="0.25">
      <c r="AZ6531" s="34"/>
      <c r="BA6531" s="35"/>
      <c r="BB6531" s="35"/>
      <c r="BC6531" s="35"/>
      <c r="BD6531" s="35"/>
    </row>
    <row r="6532" spans="52:57" x14ac:dyDescent="0.25">
      <c r="AZ6532" s="33"/>
    </row>
    <row r="6533" spans="52:57" x14ac:dyDescent="0.25">
      <c r="AZ6533" s="33"/>
      <c r="BA6533" s="25"/>
      <c r="BE6533" s="35"/>
    </row>
    <row r="6534" spans="52:57" x14ac:dyDescent="0.25">
      <c r="AZ6534" s="33"/>
      <c r="BA6534" s="25"/>
    </row>
    <row r="6535" spans="52:57" x14ac:dyDescent="0.25">
      <c r="AZ6535" s="33"/>
      <c r="BA6535" s="25"/>
    </row>
    <row r="6536" spans="52:57" x14ac:dyDescent="0.25">
      <c r="AZ6536" s="45"/>
      <c r="BA6536" s="25"/>
    </row>
    <row r="6537" spans="52:57" x14ac:dyDescent="0.25">
      <c r="BA6537" s="25"/>
    </row>
    <row r="6538" spans="52:57" x14ac:dyDescent="0.25">
      <c r="AZ6538" s="34"/>
      <c r="BA6538" s="25"/>
    </row>
    <row r="6539" spans="52:57" x14ac:dyDescent="0.25">
      <c r="AZ6539" s="33"/>
      <c r="BA6539" s="25"/>
    </row>
    <row r="6541" spans="52:57" x14ac:dyDescent="0.25">
      <c r="AZ6541" s="34"/>
      <c r="BA6541" s="35"/>
      <c r="BB6541" s="35"/>
      <c r="BC6541" s="35"/>
      <c r="BD6541" s="35"/>
    </row>
    <row r="6542" spans="52:57" x14ac:dyDescent="0.25">
      <c r="AZ6542" s="33"/>
    </row>
    <row r="6543" spans="52:57" x14ac:dyDescent="0.25">
      <c r="AZ6543" s="33"/>
      <c r="BA6543" s="25"/>
      <c r="BE6543" s="35"/>
    </row>
    <row r="6544" spans="52:57" x14ac:dyDescent="0.25">
      <c r="AZ6544" s="33"/>
      <c r="BA6544" s="25"/>
    </row>
    <row r="6545" spans="52:57" x14ac:dyDescent="0.25">
      <c r="AZ6545" s="33"/>
      <c r="BA6545" s="25"/>
    </row>
    <row r="6546" spans="52:57" x14ac:dyDescent="0.25">
      <c r="AZ6546" s="45"/>
      <c r="BA6546" s="25"/>
    </row>
    <row r="6547" spans="52:57" x14ac:dyDescent="0.25">
      <c r="BA6547" s="25"/>
    </row>
    <row r="6548" spans="52:57" x14ac:dyDescent="0.25">
      <c r="AZ6548" s="34"/>
      <c r="BA6548" s="25"/>
    </row>
    <row r="6549" spans="52:57" x14ac:dyDescent="0.25">
      <c r="AZ6549" s="33"/>
      <c r="BA6549" s="25"/>
    </row>
    <row r="6551" spans="52:57" x14ac:dyDescent="0.25">
      <c r="AZ6551" s="34"/>
      <c r="BA6551" s="35"/>
      <c r="BB6551" s="35"/>
      <c r="BC6551" s="35"/>
      <c r="BD6551" s="35"/>
    </row>
    <row r="6552" spans="52:57" x14ac:dyDescent="0.25">
      <c r="AZ6552" s="33"/>
    </row>
    <row r="6553" spans="52:57" x14ac:dyDescent="0.25">
      <c r="AZ6553" s="33"/>
      <c r="BA6553" s="25"/>
      <c r="BE6553" s="35"/>
    </row>
    <row r="6554" spans="52:57" x14ac:dyDescent="0.25">
      <c r="AZ6554" s="33"/>
      <c r="BA6554" s="25"/>
    </row>
    <row r="6555" spans="52:57" x14ac:dyDescent="0.25">
      <c r="AZ6555" s="33"/>
      <c r="BA6555" s="25"/>
    </row>
    <row r="6556" spans="52:57" x14ac:dyDescent="0.25">
      <c r="AZ6556" s="45"/>
      <c r="BA6556" s="25"/>
    </row>
    <row r="6557" spans="52:57" x14ac:dyDescent="0.25">
      <c r="BA6557" s="25"/>
    </row>
    <row r="6558" spans="52:57" x14ac:dyDescent="0.25">
      <c r="AZ6558" s="34"/>
      <c r="BA6558" s="25"/>
    </row>
    <row r="6559" spans="52:57" x14ac:dyDescent="0.25">
      <c r="AZ6559" s="33"/>
      <c r="BA6559" s="25"/>
    </row>
    <row r="6561" spans="52:57" x14ac:dyDescent="0.25">
      <c r="AZ6561" s="34"/>
      <c r="BA6561" s="35"/>
      <c r="BB6561" s="35"/>
      <c r="BC6561" s="35"/>
      <c r="BD6561" s="35"/>
    </row>
    <row r="6562" spans="52:57" x14ac:dyDescent="0.25">
      <c r="AZ6562" s="33"/>
    </row>
    <row r="6563" spans="52:57" x14ac:dyDescent="0.25">
      <c r="AZ6563" s="33"/>
      <c r="BA6563" s="25"/>
      <c r="BE6563" s="35"/>
    </row>
    <row r="6564" spans="52:57" x14ac:dyDescent="0.25">
      <c r="AZ6564" s="33"/>
      <c r="BA6564" s="25"/>
    </row>
    <row r="6565" spans="52:57" x14ac:dyDescent="0.25">
      <c r="AZ6565" s="33"/>
      <c r="BA6565" s="25"/>
    </row>
    <row r="6566" spans="52:57" x14ac:dyDescent="0.25">
      <c r="AZ6566" s="45"/>
      <c r="BA6566" s="25"/>
    </row>
    <row r="6567" spans="52:57" x14ac:dyDescent="0.25">
      <c r="BA6567" s="25"/>
    </row>
    <row r="6568" spans="52:57" x14ac:dyDescent="0.25">
      <c r="AZ6568" s="34"/>
      <c r="BA6568" s="25"/>
    </row>
    <row r="6569" spans="52:57" x14ac:dyDescent="0.25">
      <c r="AZ6569" s="33"/>
      <c r="BA6569" s="25"/>
    </row>
    <row r="6571" spans="52:57" x14ac:dyDescent="0.25">
      <c r="AZ6571" s="34"/>
      <c r="BA6571" s="35"/>
      <c r="BB6571" s="35"/>
      <c r="BC6571" s="35"/>
      <c r="BD6571" s="35"/>
    </row>
    <row r="6572" spans="52:57" x14ac:dyDescent="0.25">
      <c r="AZ6572" s="33"/>
    </row>
    <row r="6573" spans="52:57" x14ac:dyDescent="0.25">
      <c r="AZ6573" s="33"/>
      <c r="BA6573" s="25"/>
      <c r="BE6573" s="35"/>
    </row>
    <row r="6574" spans="52:57" x14ac:dyDescent="0.25">
      <c r="AZ6574" s="33"/>
      <c r="BA6574" s="25"/>
    </row>
    <row r="6575" spans="52:57" x14ac:dyDescent="0.25">
      <c r="AZ6575" s="33"/>
      <c r="BA6575" s="25"/>
    </row>
    <row r="6576" spans="52:57" x14ac:dyDescent="0.25">
      <c r="AZ6576" s="45"/>
      <c r="BA6576" s="25"/>
    </row>
    <row r="6577" spans="52:57" x14ac:dyDescent="0.25">
      <c r="BA6577" s="25"/>
    </row>
    <row r="6578" spans="52:57" x14ac:dyDescent="0.25">
      <c r="AZ6578" s="34"/>
      <c r="BA6578" s="25"/>
    </row>
    <row r="6579" spans="52:57" x14ac:dyDescent="0.25">
      <c r="AZ6579" s="33"/>
      <c r="BA6579" s="25"/>
    </row>
    <row r="6581" spans="52:57" x14ac:dyDescent="0.25">
      <c r="AZ6581" s="34"/>
      <c r="BA6581" s="35"/>
      <c r="BB6581" s="35"/>
      <c r="BC6581" s="35"/>
      <c r="BD6581" s="35"/>
    </row>
    <row r="6582" spans="52:57" x14ac:dyDescent="0.25">
      <c r="AZ6582" s="33"/>
    </row>
    <row r="6583" spans="52:57" x14ac:dyDescent="0.25">
      <c r="AZ6583" s="33"/>
      <c r="BA6583" s="25"/>
      <c r="BE6583" s="35"/>
    </row>
    <row r="6584" spans="52:57" x14ac:dyDescent="0.25">
      <c r="AZ6584" s="33"/>
      <c r="BA6584" s="25"/>
    </row>
    <row r="6585" spans="52:57" x14ac:dyDescent="0.25">
      <c r="AZ6585" s="33"/>
      <c r="BA6585" s="25"/>
    </row>
    <row r="6586" spans="52:57" x14ac:dyDescent="0.25">
      <c r="AZ6586" s="45"/>
      <c r="BA6586" s="25"/>
    </row>
    <row r="6587" spans="52:57" x14ac:dyDescent="0.25">
      <c r="BA6587" s="25"/>
    </row>
    <row r="6588" spans="52:57" x14ac:dyDescent="0.25">
      <c r="AZ6588" s="34"/>
      <c r="BA6588" s="25"/>
    </row>
    <row r="6589" spans="52:57" x14ac:dyDescent="0.25">
      <c r="AZ6589" s="33"/>
      <c r="BA6589" s="25"/>
    </row>
    <row r="6591" spans="52:57" x14ac:dyDescent="0.25">
      <c r="AZ6591" s="34"/>
      <c r="BA6591" s="35"/>
      <c r="BB6591" s="35"/>
      <c r="BC6591" s="35"/>
      <c r="BD6591" s="35"/>
    </row>
    <row r="6592" spans="52:57" x14ac:dyDescent="0.25">
      <c r="AZ6592" s="33"/>
    </row>
    <row r="6593" spans="52:57" x14ac:dyDescent="0.25">
      <c r="AZ6593" s="33"/>
      <c r="BA6593" s="25"/>
      <c r="BE6593" s="35"/>
    </row>
    <row r="6594" spans="52:57" x14ac:dyDescent="0.25">
      <c r="AZ6594" s="33"/>
      <c r="BA6594" s="25"/>
    </row>
    <row r="6595" spans="52:57" x14ac:dyDescent="0.25">
      <c r="AZ6595" s="33"/>
      <c r="BA6595" s="25"/>
    </row>
    <row r="6596" spans="52:57" x14ac:dyDescent="0.25">
      <c r="AZ6596" s="45"/>
      <c r="BA6596" s="25"/>
    </row>
    <row r="6597" spans="52:57" x14ac:dyDescent="0.25">
      <c r="BA6597" s="25"/>
    </row>
    <row r="6598" spans="52:57" x14ac:dyDescent="0.25">
      <c r="AZ6598" s="34"/>
      <c r="BA6598" s="25"/>
    </row>
    <row r="6599" spans="52:57" x14ac:dyDescent="0.25">
      <c r="AZ6599" s="33"/>
      <c r="BA6599" s="25"/>
    </row>
    <row r="6601" spans="52:57" x14ac:dyDescent="0.25">
      <c r="AZ6601" s="34"/>
      <c r="BA6601" s="35"/>
      <c r="BB6601" s="35"/>
      <c r="BC6601" s="35"/>
      <c r="BD6601" s="35"/>
    </row>
    <row r="6602" spans="52:57" x14ac:dyDescent="0.25">
      <c r="AZ6602" s="33"/>
    </row>
    <row r="6603" spans="52:57" x14ac:dyDescent="0.25">
      <c r="AZ6603" s="33"/>
      <c r="BA6603" s="25"/>
      <c r="BE6603" s="35"/>
    </row>
    <row r="6604" spans="52:57" x14ac:dyDescent="0.25">
      <c r="AZ6604" s="33"/>
      <c r="BA6604" s="25"/>
    </row>
    <row r="6605" spans="52:57" x14ac:dyDescent="0.25">
      <c r="AZ6605" s="33"/>
      <c r="BA6605" s="25"/>
    </row>
    <row r="6606" spans="52:57" x14ac:dyDescent="0.25">
      <c r="AZ6606" s="45"/>
      <c r="BA6606" s="25"/>
    </row>
    <row r="6607" spans="52:57" x14ac:dyDescent="0.25">
      <c r="BA6607" s="25"/>
    </row>
    <row r="6608" spans="52:57" x14ac:dyDescent="0.25">
      <c r="AZ6608" s="34"/>
      <c r="BA6608" s="25"/>
    </row>
    <row r="6609" spans="52:57" x14ac:dyDescent="0.25">
      <c r="AZ6609" s="33"/>
      <c r="BA6609" s="25"/>
    </row>
    <row r="6611" spans="52:57" x14ac:dyDescent="0.25">
      <c r="AZ6611" s="34"/>
      <c r="BA6611" s="35"/>
      <c r="BB6611" s="35"/>
      <c r="BC6611" s="35"/>
      <c r="BD6611" s="35"/>
    </row>
    <row r="6612" spans="52:57" x14ac:dyDescent="0.25">
      <c r="AZ6612" s="33"/>
    </row>
    <row r="6613" spans="52:57" x14ac:dyDescent="0.25">
      <c r="AZ6613" s="33"/>
      <c r="BA6613" s="25"/>
      <c r="BE6613" s="35"/>
    </row>
    <row r="6614" spans="52:57" x14ac:dyDescent="0.25">
      <c r="AZ6614" s="33"/>
      <c r="BA6614" s="25"/>
    </row>
    <row r="6615" spans="52:57" x14ac:dyDescent="0.25">
      <c r="AZ6615" s="33"/>
      <c r="BA6615" s="25"/>
    </row>
    <row r="6616" spans="52:57" x14ac:dyDescent="0.25">
      <c r="AZ6616" s="45"/>
      <c r="BA6616" s="25"/>
    </row>
    <row r="6617" spans="52:57" x14ac:dyDescent="0.25">
      <c r="BA6617" s="25"/>
    </row>
    <row r="6618" spans="52:57" x14ac:dyDescent="0.25">
      <c r="AZ6618" s="34"/>
      <c r="BA6618" s="25"/>
    </row>
    <row r="6619" spans="52:57" x14ac:dyDescent="0.25">
      <c r="AZ6619" s="33"/>
      <c r="BA6619" s="25"/>
    </row>
    <row r="6621" spans="52:57" x14ac:dyDescent="0.25">
      <c r="AZ6621" s="34"/>
      <c r="BA6621" s="35"/>
      <c r="BB6621" s="35"/>
      <c r="BC6621" s="35"/>
      <c r="BD6621" s="35"/>
    </row>
    <row r="6622" spans="52:57" x14ac:dyDescent="0.25">
      <c r="AZ6622" s="33"/>
    </row>
    <row r="6623" spans="52:57" x14ac:dyDescent="0.25">
      <c r="AZ6623" s="33"/>
      <c r="BA6623" s="25"/>
      <c r="BE6623" s="35"/>
    </row>
    <row r="6624" spans="52:57" x14ac:dyDescent="0.25">
      <c r="AZ6624" s="33"/>
      <c r="BA6624" s="25"/>
    </row>
    <row r="6625" spans="52:57" x14ac:dyDescent="0.25">
      <c r="AZ6625" s="33"/>
      <c r="BA6625" s="25"/>
    </row>
    <row r="6626" spans="52:57" x14ac:dyDescent="0.25">
      <c r="AZ6626" s="45"/>
      <c r="BA6626" s="25"/>
    </row>
    <row r="6627" spans="52:57" x14ac:dyDescent="0.25">
      <c r="BA6627" s="25"/>
    </row>
    <row r="6628" spans="52:57" x14ac:dyDescent="0.25">
      <c r="AZ6628" s="34"/>
      <c r="BA6628" s="25"/>
    </row>
    <row r="6629" spans="52:57" x14ac:dyDescent="0.25">
      <c r="AZ6629" s="33"/>
      <c r="BA6629" s="25"/>
    </row>
    <row r="6631" spans="52:57" x14ac:dyDescent="0.25">
      <c r="AZ6631" s="34"/>
      <c r="BA6631" s="35"/>
      <c r="BB6631" s="35"/>
      <c r="BC6631" s="35"/>
      <c r="BD6631" s="35"/>
    </row>
    <row r="6632" spans="52:57" x14ac:dyDescent="0.25">
      <c r="AZ6632" s="33"/>
    </row>
    <row r="6633" spans="52:57" x14ac:dyDescent="0.25">
      <c r="AZ6633" s="33"/>
      <c r="BA6633" s="25"/>
      <c r="BE6633" s="35"/>
    </row>
    <row r="6634" spans="52:57" x14ac:dyDescent="0.25">
      <c r="AZ6634" s="33"/>
      <c r="BA6634" s="25"/>
    </row>
    <row r="6635" spans="52:57" x14ac:dyDescent="0.25">
      <c r="AZ6635" s="33"/>
      <c r="BA6635" s="25"/>
    </row>
    <row r="6636" spans="52:57" x14ac:dyDescent="0.25">
      <c r="AZ6636" s="45"/>
      <c r="BA6636" s="25"/>
    </row>
    <row r="6637" spans="52:57" x14ac:dyDescent="0.25">
      <c r="BA6637" s="25"/>
    </row>
    <row r="6638" spans="52:57" x14ac:dyDescent="0.25">
      <c r="AZ6638" s="34"/>
      <c r="BA6638" s="25"/>
    </row>
    <row r="6639" spans="52:57" x14ac:dyDescent="0.25">
      <c r="AZ6639" s="33"/>
      <c r="BA6639" s="25"/>
    </row>
    <row r="6641" spans="52:57" x14ac:dyDescent="0.25">
      <c r="AZ6641" s="34"/>
      <c r="BA6641" s="35"/>
      <c r="BB6641" s="35"/>
      <c r="BC6641" s="35"/>
      <c r="BD6641" s="35"/>
    </row>
    <row r="6642" spans="52:57" x14ac:dyDescent="0.25">
      <c r="AZ6642" s="33"/>
    </row>
    <row r="6643" spans="52:57" x14ac:dyDescent="0.25">
      <c r="AZ6643" s="33"/>
      <c r="BA6643" s="25"/>
      <c r="BE6643" s="35"/>
    </row>
    <row r="6644" spans="52:57" x14ac:dyDescent="0.25">
      <c r="AZ6644" s="33"/>
      <c r="BA6644" s="25"/>
    </row>
    <row r="6645" spans="52:57" x14ac:dyDescent="0.25">
      <c r="AZ6645" s="33"/>
      <c r="BA6645" s="25"/>
    </row>
    <row r="6646" spans="52:57" x14ac:dyDescent="0.25">
      <c r="AZ6646" s="45"/>
      <c r="BA6646" s="25"/>
    </row>
    <row r="6647" spans="52:57" x14ac:dyDescent="0.25">
      <c r="BA6647" s="25"/>
    </row>
    <row r="6648" spans="52:57" x14ac:dyDescent="0.25">
      <c r="AZ6648" s="34"/>
      <c r="BA6648" s="25"/>
    </row>
    <row r="6649" spans="52:57" x14ac:dyDescent="0.25">
      <c r="AZ6649" s="33"/>
      <c r="BA6649" s="25"/>
    </row>
    <row r="6651" spans="52:57" x14ac:dyDescent="0.25">
      <c r="AZ6651" s="34"/>
      <c r="BA6651" s="35"/>
      <c r="BB6651" s="35"/>
      <c r="BC6651" s="35"/>
      <c r="BD6651" s="35"/>
    </row>
    <row r="6652" spans="52:57" x14ac:dyDescent="0.25">
      <c r="AZ6652" s="33"/>
    </row>
    <row r="6653" spans="52:57" x14ac:dyDescent="0.25">
      <c r="AZ6653" s="33"/>
      <c r="BA6653" s="25"/>
      <c r="BE6653" s="35"/>
    </row>
    <row r="6654" spans="52:57" x14ac:dyDescent="0.25">
      <c r="AZ6654" s="33"/>
      <c r="BA6654" s="25"/>
    </row>
    <row r="6655" spans="52:57" x14ac:dyDescent="0.25">
      <c r="AZ6655" s="33"/>
      <c r="BA6655" s="25"/>
    </row>
    <row r="6656" spans="52:57" x14ac:dyDescent="0.25">
      <c r="AZ6656" s="45"/>
      <c r="BA6656" s="25"/>
    </row>
    <row r="6657" spans="52:57" x14ac:dyDescent="0.25">
      <c r="BA6657" s="25"/>
    </row>
    <row r="6658" spans="52:57" x14ac:dyDescent="0.25">
      <c r="AZ6658" s="34"/>
      <c r="BA6658" s="25"/>
    </row>
    <row r="6659" spans="52:57" x14ac:dyDescent="0.25">
      <c r="AZ6659" s="33"/>
      <c r="BA6659" s="25"/>
    </row>
    <row r="6661" spans="52:57" x14ac:dyDescent="0.25">
      <c r="AZ6661" s="34"/>
      <c r="BA6661" s="35"/>
      <c r="BB6661" s="35"/>
      <c r="BC6661" s="35"/>
      <c r="BD6661" s="35"/>
    </row>
    <row r="6662" spans="52:57" x14ac:dyDescent="0.25">
      <c r="AZ6662" s="33"/>
    </row>
    <row r="6663" spans="52:57" x14ac:dyDescent="0.25">
      <c r="AZ6663" s="33"/>
      <c r="BA6663" s="25"/>
      <c r="BE6663" s="35"/>
    </row>
    <row r="6664" spans="52:57" x14ac:dyDescent="0.25">
      <c r="AZ6664" s="33"/>
      <c r="BA6664" s="25"/>
    </row>
    <row r="6665" spans="52:57" x14ac:dyDescent="0.25">
      <c r="AZ6665" s="33"/>
      <c r="BA6665" s="25"/>
    </row>
    <row r="6666" spans="52:57" x14ac:dyDescent="0.25">
      <c r="AZ6666" s="45"/>
      <c r="BA6666" s="25"/>
    </row>
    <row r="6667" spans="52:57" x14ac:dyDescent="0.25">
      <c r="BA6667" s="25"/>
    </row>
    <row r="6668" spans="52:57" x14ac:dyDescent="0.25">
      <c r="AZ6668" s="34"/>
      <c r="BA6668" s="25"/>
    </row>
    <row r="6669" spans="52:57" x14ac:dyDescent="0.25">
      <c r="AZ6669" s="33"/>
      <c r="BA6669" s="25"/>
    </row>
    <row r="6671" spans="52:57" x14ac:dyDescent="0.25">
      <c r="AZ6671" s="34"/>
      <c r="BA6671" s="35"/>
      <c r="BB6671" s="35"/>
      <c r="BC6671" s="35"/>
      <c r="BD6671" s="35"/>
    </row>
    <row r="6672" spans="52:57" x14ac:dyDescent="0.25">
      <c r="AZ6672" s="33"/>
    </row>
    <row r="6673" spans="52:57" x14ac:dyDescent="0.25">
      <c r="AZ6673" s="33"/>
      <c r="BA6673" s="25"/>
      <c r="BE6673" s="35"/>
    </row>
    <row r="6674" spans="52:57" x14ac:dyDescent="0.25">
      <c r="AZ6674" s="33"/>
      <c r="BA6674" s="25"/>
    </row>
    <row r="6675" spans="52:57" x14ac:dyDescent="0.25">
      <c r="AZ6675" s="33"/>
      <c r="BA6675" s="25"/>
    </row>
    <row r="6676" spans="52:57" x14ac:dyDescent="0.25">
      <c r="AZ6676" s="45"/>
      <c r="BA6676" s="25"/>
    </row>
    <row r="6677" spans="52:57" x14ac:dyDescent="0.25">
      <c r="BA6677" s="25"/>
    </row>
    <row r="6678" spans="52:57" x14ac:dyDescent="0.25">
      <c r="AZ6678" s="34"/>
      <c r="BA6678" s="25"/>
    </row>
    <row r="6679" spans="52:57" x14ac:dyDescent="0.25">
      <c r="AZ6679" s="33"/>
      <c r="BA6679" s="25"/>
    </row>
    <row r="6681" spans="52:57" x14ac:dyDescent="0.25">
      <c r="AZ6681" s="34"/>
      <c r="BA6681" s="35"/>
      <c r="BB6681" s="35"/>
      <c r="BC6681" s="35"/>
      <c r="BD6681" s="35"/>
    </row>
    <row r="6682" spans="52:57" x14ac:dyDescent="0.25">
      <c r="AZ6682" s="33"/>
    </row>
    <row r="6683" spans="52:57" x14ac:dyDescent="0.25">
      <c r="AZ6683" s="33"/>
      <c r="BA6683" s="25"/>
      <c r="BE6683" s="35"/>
    </row>
    <row r="6684" spans="52:57" x14ac:dyDescent="0.25">
      <c r="AZ6684" s="33"/>
      <c r="BA6684" s="25"/>
    </row>
    <row r="6685" spans="52:57" x14ac:dyDescent="0.25">
      <c r="AZ6685" s="33"/>
      <c r="BA6685" s="25"/>
    </row>
    <row r="6686" spans="52:57" x14ac:dyDescent="0.25">
      <c r="AZ6686" s="45"/>
      <c r="BA6686" s="25"/>
    </row>
    <row r="6687" spans="52:57" x14ac:dyDescent="0.25">
      <c r="BA6687" s="25"/>
    </row>
    <row r="6688" spans="52:57" x14ac:dyDescent="0.25">
      <c r="AZ6688" s="34"/>
      <c r="BA6688" s="25"/>
    </row>
    <row r="6689" spans="52:57" x14ac:dyDescent="0.25">
      <c r="AZ6689" s="33"/>
      <c r="BA6689" s="25"/>
    </row>
    <row r="6691" spans="52:57" x14ac:dyDescent="0.25">
      <c r="AZ6691" s="34"/>
      <c r="BA6691" s="35"/>
      <c r="BB6691" s="35"/>
      <c r="BC6691" s="35"/>
      <c r="BD6691" s="35"/>
    </row>
    <row r="6692" spans="52:57" x14ac:dyDescent="0.25">
      <c r="AZ6692" s="33"/>
    </row>
    <row r="6693" spans="52:57" x14ac:dyDescent="0.25">
      <c r="AZ6693" s="33"/>
      <c r="BA6693" s="25"/>
      <c r="BE6693" s="35"/>
    </row>
    <row r="6694" spans="52:57" x14ac:dyDescent="0.25">
      <c r="AZ6694" s="33"/>
      <c r="BA6694" s="25"/>
    </row>
    <row r="6695" spans="52:57" x14ac:dyDescent="0.25">
      <c r="AZ6695" s="33"/>
      <c r="BA6695" s="25"/>
    </row>
    <row r="6696" spans="52:57" x14ac:dyDescent="0.25">
      <c r="AZ6696" s="45"/>
      <c r="BA6696" s="25"/>
    </row>
    <row r="6697" spans="52:57" x14ac:dyDescent="0.25">
      <c r="BA6697" s="25"/>
    </row>
    <row r="6698" spans="52:57" x14ac:dyDescent="0.25">
      <c r="AZ6698" s="34"/>
      <c r="BA6698" s="25"/>
    </row>
    <row r="6699" spans="52:57" x14ac:dyDescent="0.25">
      <c r="AZ6699" s="33"/>
      <c r="BA6699" s="25"/>
    </row>
    <row r="6701" spans="52:57" x14ac:dyDescent="0.25">
      <c r="AZ6701" s="34"/>
      <c r="BA6701" s="35"/>
      <c r="BB6701" s="35"/>
      <c r="BC6701" s="35"/>
      <c r="BD6701" s="35"/>
    </row>
    <row r="6702" spans="52:57" x14ac:dyDescent="0.25">
      <c r="AZ6702" s="33"/>
    </row>
    <row r="6703" spans="52:57" x14ac:dyDescent="0.25">
      <c r="AZ6703" s="33"/>
      <c r="BA6703" s="25"/>
      <c r="BE6703" s="35"/>
    </row>
    <row r="6704" spans="52:57" x14ac:dyDescent="0.25">
      <c r="AZ6704" s="33"/>
      <c r="BA6704" s="25"/>
    </row>
    <row r="6705" spans="52:57" x14ac:dyDescent="0.25">
      <c r="AZ6705" s="33"/>
      <c r="BA6705" s="25"/>
    </row>
    <row r="6706" spans="52:57" x14ac:dyDescent="0.25">
      <c r="AZ6706" s="45"/>
      <c r="BA6706" s="25"/>
    </row>
    <row r="6707" spans="52:57" x14ac:dyDescent="0.25">
      <c r="BA6707" s="25"/>
    </row>
    <row r="6708" spans="52:57" x14ac:dyDescent="0.25">
      <c r="AZ6708" s="34"/>
      <c r="BA6708" s="25"/>
    </row>
    <row r="6709" spans="52:57" x14ac:dyDescent="0.25">
      <c r="AZ6709" s="33"/>
      <c r="BA6709" s="25"/>
    </row>
    <row r="6711" spans="52:57" x14ac:dyDescent="0.25">
      <c r="AZ6711" s="34"/>
      <c r="BA6711" s="35"/>
      <c r="BB6711" s="35"/>
      <c r="BC6711" s="35"/>
      <c r="BD6711" s="35"/>
    </row>
    <row r="6712" spans="52:57" x14ac:dyDescent="0.25">
      <c r="AZ6712" s="33"/>
    </row>
    <row r="6713" spans="52:57" x14ac:dyDescent="0.25">
      <c r="AZ6713" s="33"/>
      <c r="BA6713" s="25"/>
      <c r="BE6713" s="35"/>
    </row>
    <row r="6714" spans="52:57" x14ac:dyDescent="0.25">
      <c r="AZ6714" s="33"/>
      <c r="BA6714" s="25"/>
    </row>
    <row r="6715" spans="52:57" x14ac:dyDescent="0.25">
      <c r="AZ6715" s="33"/>
      <c r="BA6715" s="25"/>
    </row>
    <row r="6716" spans="52:57" x14ac:dyDescent="0.25">
      <c r="AZ6716" s="45"/>
      <c r="BA6716" s="25"/>
    </row>
    <row r="6717" spans="52:57" x14ac:dyDescent="0.25">
      <c r="BA6717" s="25"/>
    </row>
    <row r="6718" spans="52:57" x14ac:dyDescent="0.25">
      <c r="AZ6718" s="34"/>
      <c r="BA6718" s="25"/>
    </row>
    <row r="6719" spans="52:57" x14ac:dyDescent="0.25">
      <c r="AZ6719" s="33"/>
      <c r="BA6719" s="25"/>
    </row>
    <row r="6721" spans="52:57" x14ac:dyDescent="0.25">
      <c r="AZ6721" s="34"/>
      <c r="BA6721" s="35"/>
      <c r="BB6721" s="35"/>
      <c r="BC6721" s="35"/>
      <c r="BD6721" s="35"/>
    </row>
    <row r="6722" spans="52:57" x14ac:dyDescent="0.25">
      <c r="AZ6722" s="33"/>
    </row>
    <row r="6723" spans="52:57" x14ac:dyDescent="0.25">
      <c r="AZ6723" s="33"/>
      <c r="BA6723" s="25"/>
      <c r="BE6723" s="35"/>
    </row>
    <row r="6724" spans="52:57" x14ac:dyDescent="0.25">
      <c r="AZ6724" s="33"/>
      <c r="BA6724" s="25"/>
    </row>
    <row r="6725" spans="52:57" x14ac:dyDescent="0.25">
      <c r="AZ6725" s="33"/>
      <c r="BA6725" s="25"/>
    </row>
    <row r="6726" spans="52:57" x14ac:dyDescent="0.25">
      <c r="AZ6726" s="45"/>
      <c r="BA6726" s="25"/>
    </row>
    <row r="6727" spans="52:57" x14ac:dyDescent="0.25">
      <c r="BA6727" s="25"/>
    </row>
    <row r="6728" spans="52:57" x14ac:dyDescent="0.25">
      <c r="AZ6728" s="34"/>
      <c r="BA6728" s="25"/>
    </row>
    <row r="6729" spans="52:57" x14ac:dyDescent="0.25">
      <c r="AZ6729" s="33"/>
      <c r="BA6729" s="25"/>
    </row>
    <row r="6731" spans="52:57" x14ac:dyDescent="0.25">
      <c r="AZ6731" s="34"/>
      <c r="BA6731" s="35"/>
      <c r="BB6731" s="35"/>
      <c r="BC6731" s="35"/>
      <c r="BD6731" s="35"/>
    </row>
    <row r="6732" spans="52:57" x14ac:dyDescent="0.25">
      <c r="AZ6732" s="33"/>
    </row>
    <row r="6733" spans="52:57" x14ac:dyDescent="0.25">
      <c r="AZ6733" s="33"/>
      <c r="BA6733" s="25"/>
      <c r="BE6733" s="35"/>
    </row>
    <row r="6734" spans="52:57" x14ac:dyDescent="0.25">
      <c r="AZ6734" s="33"/>
      <c r="BA6734" s="25"/>
    </row>
    <row r="6735" spans="52:57" x14ac:dyDescent="0.25">
      <c r="AZ6735" s="33"/>
      <c r="BA6735" s="25"/>
    </row>
    <row r="6736" spans="52:57" x14ac:dyDescent="0.25">
      <c r="AZ6736" s="45"/>
      <c r="BA6736" s="25"/>
    </row>
    <row r="6737" spans="52:57" x14ac:dyDescent="0.25">
      <c r="BA6737" s="25"/>
    </row>
    <row r="6738" spans="52:57" x14ac:dyDescent="0.25">
      <c r="AZ6738" s="34"/>
      <c r="BA6738" s="25"/>
    </row>
    <row r="6739" spans="52:57" x14ac:dyDescent="0.25">
      <c r="AZ6739" s="33"/>
      <c r="BA6739" s="25"/>
    </row>
    <row r="6741" spans="52:57" x14ac:dyDescent="0.25">
      <c r="AZ6741" s="34"/>
      <c r="BA6741" s="35"/>
      <c r="BB6741" s="35"/>
      <c r="BC6741" s="35"/>
      <c r="BD6741" s="35"/>
    </row>
    <row r="6742" spans="52:57" x14ac:dyDescent="0.25">
      <c r="AZ6742" s="33"/>
    </row>
    <row r="6743" spans="52:57" x14ac:dyDescent="0.25">
      <c r="AZ6743" s="33"/>
      <c r="BA6743" s="25"/>
      <c r="BE6743" s="35"/>
    </row>
    <row r="6744" spans="52:57" x14ac:dyDescent="0.25">
      <c r="AZ6744" s="33"/>
      <c r="BA6744" s="25"/>
    </row>
    <row r="6745" spans="52:57" x14ac:dyDescent="0.25">
      <c r="AZ6745" s="33"/>
      <c r="BA6745" s="25"/>
    </row>
    <row r="6746" spans="52:57" x14ac:dyDescent="0.25">
      <c r="AZ6746" s="45"/>
      <c r="BA6746" s="25"/>
    </row>
    <row r="6747" spans="52:57" x14ac:dyDescent="0.25">
      <c r="BA6747" s="25"/>
    </row>
    <row r="6748" spans="52:57" x14ac:dyDescent="0.25">
      <c r="AZ6748" s="34"/>
      <c r="BA6748" s="25"/>
    </row>
    <row r="6749" spans="52:57" x14ac:dyDescent="0.25">
      <c r="AZ6749" s="33"/>
      <c r="BA6749" s="25"/>
    </row>
    <row r="6751" spans="52:57" x14ac:dyDescent="0.25">
      <c r="AZ6751" s="34"/>
      <c r="BA6751" s="35"/>
      <c r="BB6751" s="35"/>
      <c r="BC6751" s="35"/>
      <c r="BD6751" s="35"/>
    </row>
    <row r="6752" spans="52:57" x14ac:dyDescent="0.25">
      <c r="AZ6752" s="33"/>
    </row>
    <row r="6753" spans="52:57" x14ac:dyDescent="0.25">
      <c r="AZ6753" s="33"/>
      <c r="BA6753" s="25"/>
      <c r="BE6753" s="35"/>
    </row>
    <row r="6754" spans="52:57" x14ac:dyDescent="0.25">
      <c r="AZ6754" s="33"/>
      <c r="BA6754" s="25"/>
    </row>
    <row r="6755" spans="52:57" x14ac:dyDescent="0.25">
      <c r="AZ6755" s="33"/>
      <c r="BA6755" s="25"/>
    </row>
    <row r="6756" spans="52:57" x14ac:dyDescent="0.25">
      <c r="AZ6756" s="45"/>
      <c r="BA6756" s="25"/>
    </row>
    <row r="6757" spans="52:57" x14ac:dyDescent="0.25">
      <c r="BA6757" s="25"/>
    </row>
    <row r="6758" spans="52:57" x14ac:dyDescent="0.25">
      <c r="AZ6758" s="34"/>
      <c r="BA6758" s="25"/>
    </row>
    <row r="6759" spans="52:57" x14ac:dyDescent="0.25">
      <c r="AZ6759" s="33"/>
      <c r="BA6759" s="25"/>
    </row>
    <row r="6761" spans="52:57" x14ac:dyDescent="0.25">
      <c r="AZ6761" s="34"/>
      <c r="BA6761" s="35"/>
      <c r="BB6761" s="35"/>
      <c r="BC6761" s="35"/>
      <c r="BD6761" s="35"/>
    </row>
    <row r="6762" spans="52:57" x14ac:dyDescent="0.25">
      <c r="AZ6762" s="33"/>
    </row>
    <row r="6763" spans="52:57" x14ac:dyDescent="0.25">
      <c r="AZ6763" s="33"/>
      <c r="BA6763" s="25"/>
      <c r="BE6763" s="35"/>
    </row>
    <row r="6764" spans="52:57" x14ac:dyDescent="0.25">
      <c r="AZ6764" s="33"/>
      <c r="BA6764" s="25"/>
    </row>
    <row r="6765" spans="52:57" x14ac:dyDescent="0.25">
      <c r="AZ6765" s="33"/>
      <c r="BA6765" s="25"/>
    </row>
    <row r="6766" spans="52:57" x14ac:dyDescent="0.25">
      <c r="AZ6766" s="45"/>
      <c r="BA6766" s="25"/>
    </row>
    <row r="6767" spans="52:57" x14ac:dyDescent="0.25">
      <c r="BA6767" s="25"/>
    </row>
    <row r="6768" spans="52:57" x14ac:dyDescent="0.25">
      <c r="AZ6768" s="34"/>
      <c r="BA6768" s="25"/>
    </row>
    <row r="6769" spans="52:57" x14ac:dyDescent="0.25">
      <c r="AZ6769" s="33"/>
      <c r="BA6769" s="25"/>
    </row>
    <row r="6771" spans="52:57" x14ac:dyDescent="0.25">
      <c r="AZ6771" s="34"/>
      <c r="BA6771" s="35"/>
      <c r="BB6771" s="35"/>
      <c r="BC6771" s="35"/>
      <c r="BD6771" s="35"/>
    </row>
    <row r="6772" spans="52:57" x14ac:dyDescent="0.25">
      <c r="AZ6772" s="33"/>
    </row>
    <row r="6773" spans="52:57" x14ac:dyDescent="0.25">
      <c r="AZ6773" s="33"/>
      <c r="BA6773" s="25"/>
      <c r="BE6773" s="35"/>
    </row>
    <row r="6774" spans="52:57" x14ac:dyDescent="0.25">
      <c r="AZ6774" s="33"/>
      <c r="BA6774" s="25"/>
    </row>
    <row r="6775" spans="52:57" x14ac:dyDescent="0.25">
      <c r="AZ6775" s="33"/>
      <c r="BA6775" s="25"/>
    </row>
    <row r="6776" spans="52:57" x14ac:dyDescent="0.25">
      <c r="AZ6776" s="45"/>
      <c r="BA6776" s="25"/>
    </row>
    <row r="6777" spans="52:57" x14ac:dyDescent="0.25">
      <c r="BA6777" s="25"/>
    </row>
    <row r="6778" spans="52:57" x14ac:dyDescent="0.25">
      <c r="AZ6778" s="34"/>
      <c r="BA6778" s="25"/>
    </row>
    <row r="6779" spans="52:57" x14ac:dyDescent="0.25">
      <c r="AZ6779" s="33"/>
      <c r="BA6779" s="25"/>
    </row>
    <row r="6781" spans="52:57" x14ac:dyDescent="0.25">
      <c r="AZ6781" s="34"/>
      <c r="BA6781" s="35"/>
      <c r="BB6781" s="35"/>
      <c r="BC6781" s="35"/>
      <c r="BD6781" s="35"/>
    </row>
    <row r="6782" spans="52:57" x14ac:dyDescent="0.25">
      <c r="AZ6782" s="33"/>
    </row>
    <row r="6783" spans="52:57" x14ac:dyDescent="0.25">
      <c r="AZ6783" s="33"/>
      <c r="BA6783" s="25"/>
      <c r="BE6783" s="35"/>
    </row>
    <row r="6784" spans="52:57" x14ac:dyDescent="0.25">
      <c r="AZ6784" s="33"/>
      <c r="BA6784" s="25"/>
    </row>
    <row r="6785" spans="52:57" x14ac:dyDescent="0.25">
      <c r="AZ6785" s="33"/>
      <c r="BA6785" s="25"/>
    </row>
    <row r="6786" spans="52:57" x14ac:dyDescent="0.25">
      <c r="AZ6786" s="45"/>
      <c r="BA6786" s="25"/>
    </row>
    <row r="6787" spans="52:57" x14ac:dyDescent="0.25">
      <c r="BA6787" s="25"/>
    </row>
    <row r="6788" spans="52:57" x14ac:dyDescent="0.25">
      <c r="AZ6788" s="34"/>
      <c r="BA6788" s="25"/>
    </row>
    <row r="6789" spans="52:57" x14ac:dyDescent="0.25">
      <c r="AZ6789" s="33"/>
      <c r="BA6789" s="25"/>
    </row>
    <row r="6791" spans="52:57" x14ac:dyDescent="0.25">
      <c r="AZ6791" s="34"/>
      <c r="BA6791" s="35"/>
      <c r="BB6791" s="35"/>
      <c r="BC6791" s="35"/>
      <c r="BD6791" s="35"/>
    </row>
    <row r="6792" spans="52:57" x14ac:dyDescent="0.25">
      <c r="AZ6792" s="33"/>
    </row>
    <row r="6793" spans="52:57" x14ac:dyDescent="0.25">
      <c r="AZ6793" s="33"/>
      <c r="BA6793" s="25"/>
      <c r="BE6793" s="35"/>
    </row>
    <row r="6794" spans="52:57" x14ac:dyDescent="0.25">
      <c r="AZ6794" s="33"/>
      <c r="BA6794" s="25"/>
    </row>
    <row r="6795" spans="52:57" x14ac:dyDescent="0.25">
      <c r="AZ6795" s="33"/>
      <c r="BA6795" s="25"/>
    </row>
    <row r="6796" spans="52:57" x14ac:dyDescent="0.25">
      <c r="AZ6796" s="45"/>
      <c r="BA6796" s="25"/>
    </row>
    <row r="6797" spans="52:57" x14ac:dyDescent="0.25">
      <c r="BA6797" s="25"/>
    </row>
    <row r="6798" spans="52:57" x14ac:dyDescent="0.25">
      <c r="AZ6798" s="34"/>
      <c r="BA6798" s="25"/>
    </row>
    <row r="6799" spans="52:57" x14ac:dyDescent="0.25">
      <c r="AZ6799" s="33"/>
      <c r="BA6799" s="25"/>
    </row>
    <row r="6801" spans="52:57" x14ac:dyDescent="0.25">
      <c r="AZ6801" s="34"/>
      <c r="BA6801" s="35"/>
      <c r="BB6801" s="35"/>
      <c r="BC6801" s="35"/>
      <c r="BD6801" s="35"/>
    </row>
    <row r="6802" spans="52:57" x14ac:dyDescent="0.25">
      <c r="AZ6802" s="33"/>
    </row>
    <row r="6803" spans="52:57" x14ac:dyDescent="0.25">
      <c r="AZ6803" s="33"/>
      <c r="BA6803" s="25"/>
      <c r="BE6803" s="35"/>
    </row>
    <row r="6804" spans="52:57" x14ac:dyDescent="0.25">
      <c r="AZ6804" s="33"/>
      <c r="BA6804" s="25"/>
    </row>
    <row r="6805" spans="52:57" x14ac:dyDescent="0.25">
      <c r="AZ6805" s="33"/>
      <c r="BA6805" s="25"/>
    </row>
    <row r="6806" spans="52:57" x14ac:dyDescent="0.25">
      <c r="AZ6806" s="45"/>
      <c r="BA6806" s="25"/>
    </row>
    <row r="6807" spans="52:57" x14ac:dyDescent="0.25">
      <c r="BA6807" s="25"/>
    </row>
    <row r="6808" spans="52:57" x14ac:dyDescent="0.25">
      <c r="AZ6808" s="34"/>
      <c r="BA6808" s="25"/>
    </row>
    <row r="6809" spans="52:57" x14ac:dyDescent="0.25">
      <c r="AZ6809" s="33"/>
      <c r="BA6809" s="25"/>
    </row>
    <row r="6811" spans="52:57" x14ac:dyDescent="0.25">
      <c r="AZ6811" s="34"/>
      <c r="BA6811" s="35"/>
      <c r="BB6811" s="35"/>
      <c r="BC6811" s="35"/>
      <c r="BD6811" s="35"/>
    </row>
    <row r="6812" spans="52:57" x14ac:dyDescent="0.25">
      <c r="AZ6812" s="33"/>
    </row>
    <row r="6813" spans="52:57" x14ac:dyDescent="0.25">
      <c r="AZ6813" s="33"/>
      <c r="BA6813" s="25"/>
      <c r="BE6813" s="35"/>
    </row>
    <row r="6814" spans="52:57" x14ac:dyDescent="0.25">
      <c r="AZ6814" s="33"/>
      <c r="BA6814" s="25"/>
    </row>
    <row r="6815" spans="52:57" x14ac:dyDescent="0.25">
      <c r="AZ6815" s="33"/>
      <c r="BA6815" s="25"/>
    </row>
    <row r="6816" spans="52:57" x14ac:dyDescent="0.25">
      <c r="AZ6816" s="45"/>
      <c r="BA6816" s="25"/>
    </row>
    <row r="6817" spans="52:57" x14ac:dyDescent="0.25">
      <c r="BA6817" s="25"/>
    </row>
    <row r="6818" spans="52:57" x14ac:dyDescent="0.25">
      <c r="AZ6818" s="34"/>
      <c r="BA6818" s="25"/>
    </row>
    <row r="6819" spans="52:57" x14ac:dyDescent="0.25">
      <c r="AZ6819" s="33"/>
      <c r="BA6819" s="25"/>
    </row>
    <row r="6821" spans="52:57" x14ac:dyDescent="0.25">
      <c r="AZ6821" s="34"/>
      <c r="BA6821" s="35"/>
      <c r="BB6821" s="35"/>
      <c r="BC6821" s="35"/>
      <c r="BD6821" s="35"/>
    </row>
    <row r="6822" spans="52:57" x14ac:dyDescent="0.25">
      <c r="AZ6822" s="33"/>
    </row>
    <row r="6823" spans="52:57" x14ac:dyDescent="0.25">
      <c r="AZ6823" s="33"/>
      <c r="BA6823" s="25"/>
      <c r="BE6823" s="35"/>
    </row>
    <row r="6824" spans="52:57" x14ac:dyDescent="0.25">
      <c r="AZ6824" s="33"/>
      <c r="BA6824" s="25"/>
    </row>
    <row r="6825" spans="52:57" x14ac:dyDescent="0.25">
      <c r="AZ6825" s="33"/>
      <c r="BA6825" s="25"/>
    </row>
    <row r="6826" spans="52:57" x14ac:dyDescent="0.25">
      <c r="AZ6826" s="45"/>
      <c r="BA6826" s="25"/>
    </row>
    <row r="6827" spans="52:57" x14ac:dyDescent="0.25">
      <c r="BA6827" s="25"/>
    </row>
    <row r="6828" spans="52:57" x14ac:dyDescent="0.25">
      <c r="AZ6828" s="34"/>
      <c r="BA6828" s="25"/>
    </row>
    <row r="6829" spans="52:57" x14ac:dyDescent="0.25">
      <c r="AZ6829" s="33"/>
      <c r="BA6829" s="25"/>
    </row>
    <row r="6831" spans="52:57" x14ac:dyDescent="0.25">
      <c r="AZ6831" s="34"/>
      <c r="BA6831" s="35"/>
      <c r="BB6831" s="35"/>
      <c r="BC6831" s="35"/>
      <c r="BD6831" s="35"/>
    </row>
    <row r="6832" spans="52:57" x14ac:dyDescent="0.25">
      <c r="AZ6832" s="33"/>
    </row>
    <row r="6833" spans="52:57" x14ac:dyDescent="0.25">
      <c r="AZ6833" s="33"/>
      <c r="BA6833" s="25"/>
      <c r="BE6833" s="35"/>
    </row>
    <row r="6834" spans="52:57" x14ac:dyDescent="0.25">
      <c r="AZ6834" s="33"/>
      <c r="BA6834" s="25"/>
    </row>
    <row r="6835" spans="52:57" x14ac:dyDescent="0.25">
      <c r="AZ6835" s="33"/>
      <c r="BA6835" s="25"/>
    </row>
    <row r="6836" spans="52:57" x14ac:dyDescent="0.25">
      <c r="AZ6836" s="45"/>
      <c r="BA6836" s="25"/>
    </row>
    <row r="6837" spans="52:57" x14ac:dyDescent="0.25">
      <c r="BA6837" s="25"/>
    </row>
    <row r="6838" spans="52:57" x14ac:dyDescent="0.25">
      <c r="AZ6838" s="34"/>
      <c r="BA6838" s="25"/>
    </row>
    <row r="6839" spans="52:57" x14ac:dyDescent="0.25">
      <c r="AZ6839" s="33"/>
      <c r="BA6839" s="25"/>
    </row>
    <row r="6841" spans="52:57" x14ac:dyDescent="0.25">
      <c r="AZ6841" s="34"/>
      <c r="BA6841" s="35"/>
      <c r="BB6841" s="35"/>
      <c r="BC6841" s="35"/>
      <c r="BD6841" s="35"/>
    </row>
    <row r="6842" spans="52:57" x14ac:dyDescent="0.25">
      <c r="AZ6842" s="33"/>
    </row>
    <row r="6843" spans="52:57" x14ac:dyDescent="0.25">
      <c r="AZ6843" s="33"/>
      <c r="BA6843" s="25"/>
      <c r="BE6843" s="35"/>
    </row>
    <row r="6844" spans="52:57" x14ac:dyDescent="0.25">
      <c r="AZ6844" s="33"/>
      <c r="BA6844" s="25"/>
    </row>
    <row r="6845" spans="52:57" x14ac:dyDescent="0.25">
      <c r="AZ6845" s="33"/>
      <c r="BA6845" s="25"/>
    </row>
    <row r="6846" spans="52:57" x14ac:dyDescent="0.25">
      <c r="AZ6846" s="45"/>
      <c r="BA6846" s="25"/>
    </row>
    <row r="6847" spans="52:57" x14ac:dyDescent="0.25">
      <c r="BA6847" s="25"/>
    </row>
    <row r="6848" spans="52:57" x14ac:dyDescent="0.25">
      <c r="AZ6848" s="34"/>
      <c r="BA6848" s="25"/>
    </row>
    <row r="6849" spans="52:57" x14ac:dyDescent="0.25">
      <c r="AZ6849" s="33"/>
      <c r="BA6849" s="25"/>
    </row>
    <row r="6851" spans="52:57" x14ac:dyDescent="0.25">
      <c r="AZ6851" s="34"/>
      <c r="BA6851" s="35"/>
      <c r="BB6851" s="35"/>
      <c r="BC6851" s="35"/>
      <c r="BD6851" s="35"/>
    </row>
    <row r="6852" spans="52:57" x14ac:dyDescent="0.25">
      <c r="AZ6852" s="33"/>
    </row>
    <row r="6853" spans="52:57" x14ac:dyDescent="0.25">
      <c r="AZ6853" s="33"/>
      <c r="BA6853" s="25"/>
      <c r="BE6853" s="35"/>
    </row>
    <row r="6854" spans="52:57" x14ac:dyDescent="0.25">
      <c r="AZ6854" s="33"/>
      <c r="BA6854" s="25"/>
    </row>
    <row r="6855" spans="52:57" x14ac:dyDescent="0.25">
      <c r="AZ6855" s="33"/>
      <c r="BA6855" s="25"/>
    </row>
    <row r="6856" spans="52:57" x14ac:dyDescent="0.25">
      <c r="AZ6856" s="45"/>
      <c r="BA6856" s="25"/>
    </row>
    <row r="6857" spans="52:57" x14ac:dyDescent="0.25">
      <c r="BA6857" s="25"/>
    </row>
    <row r="6858" spans="52:57" x14ac:dyDescent="0.25">
      <c r="AZ6858" s="34"/>
      <c r="BA6858" s="25"/>
    </row>
    <row r="6859" spans="52:57" x14ac:dyDescent="0.25">
      <c r="AZ6859" s="33"/>
      <c r="BA6859" s="25"/>
    </row>
    <row r="6861" spans="52:57" x14ac:dyDescent="0.25">
      <c r="AZ6861" s="34"/>
      <c r="BA6861" s="35"/>
      <c r="BB6861" s="35"/>
      <c r="BC6861" s="35"/>
      <c r="BD6861" s="35"/>
    </row>
    <row r="6862" spans="52:57" x14ac:dyDescent="0.25">
      <c r="AZ6862" s="33"/>
    </row>
    <row r="6863" spans="52:57" x14ac:dyDescent="0.25">
      <c r="AZ6863" s="33"/>
      <c r="BA6863" s="25"/>
      <c r="BE6863" s="35"/>
    </row>
    <row r="6864" spans="52:57" x14ac:dyDescent="0.25">
      <c r="AZ6864" s="33"/>
      <c r="BA6864" s="25"/>
    </row>
    <row r="6865" spans="52:57" x14ac:dyDescent="0.25">
      <c r="AZ6865" s="33"/>
      <c r="BA6865" s="25"/>
    </row>
    <row r="6866" spans="52:57" x14ac:dyDescent="0.25">
      <c r="AZ6866" s="45"/>
      <c r="BA6866" s="25"/>
    </row>
    <row r="6867" spans="52:57" x14ac:dyDescent="0.25">
      <c r="BA6867" s="25"/>
    </row>
    <row r="6868" spans="52:57" x14ac:dyDescent="0.25">
      <c r="AZ6868" s="34"/>
      <c r="BA6868" s="25"/>
    </row>
    <row r="6869" spans="52:57" x14ac:dyDescent="0.25">
      <c r="AZ6869" s="33"/>
      <c r="BA6869" s="25"/>
    </row>
    <row r="6871" spans="52:57" x14ac:dyDescent="0.25">
      <c r="AZ6871" s="34"/>
      <c r="BA6871" s="35"/>
      <c r="BB6871" s="35"/>
      <c r="BC6871" s="35"/>
      <c r="BD6871" s="35"/>
    </row>
    <row r="6872" spans="52:57" x14ac:dyDescent="0.25">
      <c r="AZ6872" s="33"/>
    </row>
    <row r="6873" spans="52:57" x14ac:dyDescent="0.25">
      <c r="AZ6873" s="33"/>
      <c r="BA6873" s="25"/>
      <c r="BE6873" s="35"/>
    </row>
    <row r="6874" spans="52:57" x14ac:dyDescent="0.25">
      <c r="AZ6874" s="33"/>
      <c r="BA6874" s="25"/>
    </row>
    <row r="6875" spans="52:57" x14ac:dyDescent="0.25">
      <c r="AZ6875" s="33"/>
      <c r="BA6875" s="25"/>
    </row>
    <row r="6876" spans="52:57" x14ac:dyDescent="0.25">
      <c r="AZ6876" s="45"/>
      <c r="BA6876" s="25"/>
    </row>
    <row r="6877" spans="52:57" x14ac:dyDescent="0.25">
      <c r="BA6877" s="25"/>
    </row>
    <row r="6878" spans="52:57" x14ac:dyDescent="0.25">
      <c r="AZ6878" s="34"/>
      <c r="BA6878" s="25"/>
    </row>
    <row r="6879" spans="52:57" x14ac:dyDescent="0.25">
      <c r="AZ6879" s="33"/>
      <c r="BA6879" s="25"/>
    </row>
    <row r="6881" spans="52:57" x14ac:dyDescent="0.25">
      <c r="AZ6881" s="34"/>
      <c r="BA6881" s="35"/>
      <c r="BB6881" s="35"/>
      <c r="BC6881" s="35"/>
      <c r="BD6881" s="35"/>
    </row>
    <row r="6882" spans="52:57" x14ac:dyDescent="0.25">
      <c r="AZ6882" s="33"/>
    </row>
    <row r="6883" spans="52:57" x14ac:dyDescent="0.25">
      <c r="AZ6883" s="33"/>
      <c r="BA6883" s="25"/>
      <c r="BE6883" s="35"/>
    </row>
    <row r="6884" spans="52:57" x14ac:dyDescent="0.25">
      <c r="AZ6884" s="33"/>
      <c r="BA6884" s="25"/>
    </row>
    <row r="6885" spans="52:57" x14ac:dyDescent="0.25">
      <c r="AZ6885" s="33"/>
      <c r="BA6885" s="25"/>
    </row>
    <row r="6886" spans="52:57" x14ac:dyDescent="0.25">
      <c r="AZ6886" s="45"/>
      <c r="BA6886" s="25"/>
    </row>
    <row r="6887" spans="52:57" x14ac:dyDescent="0.25">
      <c r="BA6887" s="25"/>
    </row>
    <row r="6888" spans="52:57" x14ac:dyDescent="0.25">
      <c r="AZ6888" s="34"/>
      <c r="BA6888" s="25"/>
    </row>
    <row r="6889" spans="52:57" x14ac:dyDescent="0.25">
      <c r="AZ6889" s="33"/>
      <c r="BA6889" s="25"/>
    </row>
    <row r="6891" spans="52:57" x14ac:dyDescent="0.25">
      <c r="AZ6891" s="34"/>
      <c r="BA6891" s="35"/>
      <c r="BB6891" s="35"/>
      <c r="BC6891" s="35"/>
      <c r="BD6891" s="35"/>
    </row>
    <row r="6892" spans="52:57" x14ac:dyDescent="0.25">
      <c r="AZ6892" s="33"/>
    </row>
    <row r="6893" spans="52:57" x14ac:dyDescent="0.25">
      <c r="AZ6893" s="33"/>
      <c r="BA6893" s="25"/>
      <c r="BE6893" s="35"/>
    </row>
    <row r="6894" spans="52:57" x14ac:dyDescent="0.25">
      <c r="AZ6894" s="33"/>
      <c r="BA6894" s="25"/>
    </row>
    <row r="6895" spans="52:57" x14ac:dyDescent="0.25">
      <c r="AZ6895" s="33"/>
      <c r="BA6895" s="25"/>
    </row>
    <row r="6896" spans="52:57" x14ac:dyDescent="0.25">
      <c r="AZ6896" s="45"/>
      <c r="BA6896" s="25"/>
    </row>
    <row r="6897" spans="52:57" x14ac:dyDescent="0.25">
      <c r="BA6897" s="25"/>
    </row>
    <row r="6898" spans="52:57" x14ac:dyDescent="0.25">
      <c r="AZ6898" s="34"/>
      <c r="BA6898" s="25"/>
    </row>
    <row r="6899" spans="52:57" x14ac:dyDescent="0.25">
      <c r="AZ6899" s="33"/>
      <c r="BA6899" s="25"/>
    </row>
    <row r="6901" spans="52:57" x14ac:dyDescent="0.25">
      <c r="AZ6901" s="34"/>
      <c r="BA6901" s="35"/>
      <c r="BB6901" s="35"/>
      <c r="BC6901" s="35"/>
      <c r="BD6901" s="35"/>
    </row>
    <row r="6902" spans="52:57" x14ac:dyDescent="0.25">
      <c r="AZ6902" s="33"/>
    </row>
    <row r="6903" spans="52:57" x14ac:dyDescent="0.25">
      <c r="AZ6903" s="33"/>
      <c r="BA6903" s="25"/>
      <c r="BE6903" s="35"/>
    </row>
    <row r="6904" spans="52:57" x14ac:dyDescent="0.25">
      <c r="AZ6904" s="33"/>
      <c r="BA6904" s="25"/>
    </row>
    <row r="6905" spans="52:57" x14ac:dyDescent="0.25">
      <c r="AZ6905" s="33"/>
      <c r="BA6905" s="25"/>
    </row>
    <row r="6906" spans="52:57" x14ac:dyDescent="0.25">
      <c r="AZ6906" s="45"/>
      <c r="BA6906" s="25"/>
    </row>
    <row r="6907" spans="52:57" x14ac:dyDescent="0.25">
      <c r="BA6907" s="25"/>
    </row>
    <row r="6908" spans="52:57" x14ac:dyDescent="0.25">
      <c r="AZ6908" s="34"/>
      <c r="BA6908" s="25"/>
    </row>
    <row r="6909" spans="52:57" x14ac:dyDescent="0.25">
      <c r="AZ6909" s="33"/>
      <c r="BA6909" s="25"/>
    </row>
    <row r="6911" spans="52:57" x14ac:dyDescent="0.25">
      <c r="AZ6911" s="34"/>
      <c r="BA6911" s="35"/>
      <c r="BB6911" s="35"/>
      <c r="BC6911" s="35"/>
      <c r="BD6911" s="35"/>
    </row>
    <row r="6912" spans="52:57" x14ac:dyDescent="0.25">
      <c r="AZ6912" s="33"/>
    </row>
    <row r="6913" spans="52:57" x14ac:dyDescent="0.25">
      <c r="AZ6913" s="33"/>
      <c r="BA6913" s="25"/>
      <c r="BE6913" s="35"/>
    </row>
    <row r="6914" spans="52:57" x14ac:dyDescent="0.25">
      <c r="AZ6914" s="33"/>
      <c r="BA6914" s="25"/>
    </row>
    <row r="6915" spans="52:57" x14ac:dyDescent="0.25">
      <c r="AZ6915" s="33"/>
      <c r="BA6915" s="25"/>
    </row>
    <row r="6916" spans="52:57" x14ac:dyDescent="0.25">
      <c r="AZ6916" s="45"/>
      <c r="BA6916" s="25"/>
    </row>
    <row r="6917" spans="52:57" x14ac:dyDescent="0.25">
      <c r="BA6917" s="25"/>
    </row>
    <row r="6918" spans="52:57" x14ac:dyDescent="0.25">
      <c r="AZ6918" s="34"/>
      <c r="BA6918" s="25"/>
    </row>
    <row r="6919" spans="52:57" x14ac:dyDescent="0.25">
      <c r="AZ6919" s="33"/>
      <c r="BA6919" s="25"/>
    </row>
    <row r="6921" spans="52:57" x14ac:dyDescent="0.25">
      <c r="AZ6921" s="34"/>
      <c r="BA6921" s="35"/>
      <c r="BB6921" s="35"/>
      <c r="BC6921" s="35"/>
      <c r="BD6921" s="35"/>
    </row>
    <row r="6922" spans="52:57" x14ac:dyDescent="0.25">
      <c r="AZ6922" s="33"/>
    </row>
    <row r="6923" spans="52:57" x14ac:dyDescent="0.25">
      <c r="AZ6923" s="33"/>
      <c r="BA6923" s="25"/>
      <c r="BE6923" s="35"/>
    </row>
    <row r="6924" spans="52:57" x14ac:dyDescent="0.25">
      <c r="AZ6924" s="33"/>
      <c r="BA6924" s="25"/>
    </row>
    <row r="6925" spans="52:57" x14ac:dyDescent="0.25">
      <c r="AZ6925" s="33"/>
      <c r="BA6925" s="25"/>
    </row>
    <row r="6926" spans="52:57" x14ac:dyDescent="0.25">
      <c r="AZ6926" s="45"/>
      <c r="BA6926" s="25"/>
    </row>
    <row r="6927" spans="52:57" x14ac:dyDescent="0.25">
      <c r="BA6927" s="25"/>
    </row>
    <row r="6928" spans="52:57" x14ac:dyDescent="0.25">
      <c r="AZ6928" s="34"/>
      <c r="BA6928" s="25"/>
    </row>
    <row r="6929" spans="52:57" x14ac:dyDescent="0.25">
      <c r="AZ6929" s="33"/>
      <c r="BA6929" s="25"/>
    </row>
    <row r="6931" spans="52:57" x14ac:dyDescent="0.25">
      <c r="AZ6931" s="34"/>
      <c r="BA6931" s="35"/>
      <c r="BB6931" s="35"/>
      <c r="BC6931" s="35"/>
      <c r="BD6931" s="35"/>
    </row>
    <row r="6932" spans="52:57" x14ac:dyDescent="0.25">
      <c r="AZ6932" s="33"/>
    </row>
    <row r="6933" spans="52:57" x14ac:dyDescent="0.25">
      <c r="AZ6933" s="33"/>
      <c r="BA6933" s="25"/>
      <c r="BE6933" s="35"/>
    </row>
    <row r="6934" spans="52:57" x14ac:dyDescent="0.25">
      <c r="AZ6934" s="33"/>
      <c r="BA6934" s="25"/>
    </row>
    <row r="6935" spans="52:57" x14ac:dyDescent="0.25">
      <c r="AZ6935" s="33"/>
      <c r="BA6935" s="25"/>
    </row>
    <row r="6936" spans="52:57" x14ac:dyDescent="0.25">
      <c r="AZ6936" s="45"/>
      <c r="BA6936" s="25"/>
    </row>
    <row r="6937" spans="52:57" x14ac:dyDescent="0.25">
      <c r="BA6937" s="25"/>
    </row>
    <row r="6938" spans="52:57" x14ac:dyDescent="0.25">
      <c r="AZ6938" s="34"/>
      <c r="BA6938" s="25"/>
    </row>
    <row r="6939" spans="52:57" x14ac:dyDescent="0.25">
      <c r="AZ6939" s="33"/>
      <c r="BA6939" s="25"/>
    </row>
    <row r="6941" spans="52:57" x14ac:dyDescent="0.25">
      <c r="AZ6941" s="34"/>
      <c r="BA6941" s="35"/>
      <c r="BB6941" s="35"/>
      <c r="BC6941" s="35"/>
      <c r="BD6941" s="35"/>
    </row>
    <row r="6942" spans="52:57" x14ac:dyDescent="0.25">
      <c r="AZ6942" s="33"/>
    </row>
    <row r="6943" spans="52:57" x14ac:dyDescent="0.25">
      <c r="AZ6943" s="33"/>
      <c r="BA6943" s="25"/>
      <c r="BE6943" s="35"/>
    </row>
    <row r="6944" spans="52:57" x14ac:dyDescent="0.25">
      <c r="AZ6944" s="33"/>
      <c r="BA6944" s="25"/>
    </row>
    <row r="6945" spans="52:57" x14ac:dyDescent="0.25">
      <c r="AZ6945" s="33"/>
      <c r="BA6945" s="25"/>
    </row>
    <row r="6946" spans="52:57" x14ac:dyDescent="0.25">
      <c r="AZ6946" s="45"/>
      <c r="BA6946" s="25"/>
    </row>
    <row r="6947" spans="52:57" x14ac:dyDescent="0.25">
      <c r="BA6947" s="25"/>
    </row>
    <row r="6948" spans="52:57" x14ac:dyDescent="0.25">
      <c r="AZ6948" s="34"/>
      <c r="BA6948" s="25"/>
    </row>
    <row r="6949" spans="52:57" x14ac:dyDescent="0.25">
      <c r="AZ6949" s="33"/>
      <c r="BA6949" s="25"/>
    </row>
    <row r="6951" spans="52:57" x14ac:dyDescent="0.25">
      <c r="AZ6951" s="34"/>
      <c r="BA6951" s="35"/>
      <c r="BB6951" s="35"/>
      <c r="BC6951" s="35"/>
      <c r="BD6951" s="35"/>
    </row>
    <row r="6952" spans="52:57" x14ac:dyDescent="0.25">
      <c r="AZ6952" s="33"/>
    </row>
    <row r="6953" spans="52:57" x14ac:dyDescent="0.25">
      <c r="AZ6953" s="33"/>
      <c r="BA6953" s="25"/>
      <c r="BE6953" s="35"/>
    </row>
    <row r="6954" spans="52:57" x14ac:dyDescent="0.25">
      <c r="AZ6954" s="33"/>
      <c r="BA6954" s="25"/>
    </row>
    <row r="6955" spans="52:57" x14ac:dyDescent="0.25">
      <c r="AZ6955" s="33"/>
      <c r="BA6955" s="25"/>
    </row>
    <row r="6956" spans="52:57" x14ac:dyDescent="0.25">
      <c r="AZ6956" s="45"/>
      <c r="BA6956" s="25"/>
    </row>
    <row r="6957" spans="52:57" x14ac:dyDescent="0.25">
      <c r="BA6957" s="25"/>
    </row>
    <row r="6958" spans="52:57" x14ac:dyDescent="0.25">
      <c r="AZ6958" s="34"/>
      <c r="BA6958" s="25"/>
    </row>
    <row r="6959" spans="52:57" x14ac:dyDescent="0.25">
      <c r="AZ6959" s="33"/>
      <c r="BA6959" s="25"/>
    </row>
    <row r="6961" spans="52:57" x14ac:dyDescent="0.25">
      <c r="AZ6961" s="34"/>
      <c r="BA6961" s="35"/>
      <c r="BB6961" s="35"/>
      <c r="BC6961" s="35"/>
      <c r="BD6961" s="35"/>
    </row>
    <row r="6962" spans="52:57" x14ac:dyDescent="0.25">
      <c r="AZ6962" s="33"/>
    </row>
    <row r="6963" spans="52:57" x14ac:dyDescent="0.25">
      <c r="AZ6963" s="33"/>
      <c r="BA6963" s="25"/>
      <c r="BE6963" s="35"/>
    </row>
    <row r="6964" spans="52:57" x14ac:dyDescent="0.25">
      <c r="AZ6964" s="33"/>
      <c r="BA6964" s="25"/>
    </row>
    <row r="6965" spans="52:57" x14ac:dyDescent="0.25">
      <c r="AZ6965" s="33"/>
      <c r="BA6965" s="25"/>
    </row>
    <row r="6966" spans="52:57" x14ac:dyDescent="0.25">
      <c r="AZ6966" s="45"/>
      <c r="BA6966" s="25"/>
    </row>
    <row r="6967" spans="52:57" x14ac:dyDescent="0.25">
      <c r="BA6967" s="25"/>
    </row>
    <row r="6968" spans="52:57" x14ac:dyDescent="0.25">
      <c r="AZ6968" s="34"/>
      <c r="BA6968" s="25"/>
    </row>
    <row r="6969" spans="52:57" x14ac:dyDescent="0.25">
      <c r="AZ6969" s="33"/>
      <c r="BA6969" s="25"/>
    </row>
    <row r="6971" spans="52:57" x14ac:dyDescent="0.25">
      <c r="AZ6971" s="34"/>
      <c r="BA6971" s="35"/>
      <c r="BB6971" s="35"/>
      <c r="BC6971" s="35"/>
      <c r="BD6971" s="35"/>
    </row>
    <row r="6972" spans="52:57" x14ac:dyDescent="0.25">
      <c r="AZ6972" s="33"/>
    </row>
    <row r="6973" spans="52:57" x14ac:dyDescent="0.25">
      <c r="AZ6973" s="33"/>
      <c r="BA6973" s="25"/>
      <c r="BE6973" s="35"/>
    </row>
    <row r="6974" spans="52:57" x14ac:dyDescent="0.25">
      <c r="AZ6974" s="33"/>
      <c r="BA6974" s="25"/>
    </row>
    <row r="6975" spans="52:57" x14ac:dyDescent="0.25">
      <c r="AZ6975" s="33"/>
      <c r="BA6975" s="25"/>
    </row>
    <row r="6976" spans="52:57" x14ac:dyDescent="0.25">
      <c r="AZ6976" s="45"/>
      <c r="BA6976" s="25"/>
    </row>
    <row r="6977" spans="52:57" x14ac:dyDescent="0.25">
      <c r="BA6977" s="25"/>
    </row>
    <row r="6978" spans="52:57" x14ac:dyDescent="0.25">
      <c r="AZ6978" s="34"/>
      <c r="BA6978" s="25"/>
    </row>
    <row r="6979" spans="52:57" x14ac:dyDescent="0.25">
      <c r="AZ6979" s="33"/>
      <c r="BA6979" s="25"/>
    </row>
    <row r="6981" spans="52:57" x14ac:dyDescent="0.25">
      <c r="AZ6981" s="34"/>
      <c r="BA6981" s="35"/>
      <c r="BB6981" s="35"/>
      <c r="BC6981" s="35"/>
      <c r="BD6981" s="35"/>
    </row>
    <row r="6982" spans="52:57" x14ac:dyDescent="0.25">
      <c r="AZ6982" s="33"/>
    </row>
    <row r="6983" spans="52:57" x14ac:dyDescent="0.25">
      <c r="AZ6983" s="33"/>
      <c r="BA6983" s="25"/>
      <c r="BE6983" s="35"/>
    </row>
    <row r="6984" spans="52:57" x14ac:dyDescent="0.25">
      <c r="AZ6984" s="33"/>
      <c r="BA6984" s="25"/>
    </row>
    <row r="6985" spans="52:57" x14ac:dyDescent="0.25">
      <c r="AZ6985" s="33"/>
      <c r="BA6985" s="25"/>
    </row>
    <row r="6986" spans="52:57" x14ac:dyDescent="0.25">
      <c r="AZ6986" s="45"/>
      <c r="BA6986" s="25"/>
    </row>
    <row r="6987" spans="52:57" x14ac:dyDescent="0.25">
      <c r="BA6987" s="25"/>
    </row>
    <row r="6988" spans="52:57" x14ac:dyDescent="0.25">
      <c r="AZ6988" s="34"/>
      <c r="BA6988" s="25"/>
    </row>
    <row r="6989" spans="52:57" x14ac:dyDescent="0.25">
      <c r="AZ6989" s="33"/>
      <c r="BA6989" s="25"/>
    </row>
    <row r="6991" spans="52:57" x14ac:dyDescent="0.25">
      <c r="AZ6991" s="34"/>
      <c r="BA6991" s="35"/>
      <c r="BB6991" s="35"/>
      <c r="BC6991" s="35"/>
      <c r="BD6991" s="35"/>
    </row>
    <row r="6992" spans="52:57" x14ac:dyDescent="0.25">
      <c r="AZ6992" s="33"/>
    </row>
    <row r="6993" spans="52:57" x14ac:dyDescent="0.25">
      <c r="AZ6993" s="33"/>
      <c r="BA6993" s="25"/>
      <c r="BE6993" s="35"/>
    </row>
    <row r="6994" spans="52:57" x14ac:dyDescent="0.25">
      <c r="AZ6994" s="33"/>
      <c r="BA6994" s="25"/>
    </row>
    <row r="6995" spans="52:57" x14ac:dyDescent="0.25">
      <c r="AZ6995" s="33"/>
      <c r="BA6995" s="25"/>
    </row>
    <row r="6996" spans="52:57" x14ac:dyDescent="0.25">
      <c r="AZ6996" s="45"/>
      <c r="BA6996" s="25"/>
    </row>
    <row r="6997" spans="52:57" x14ac:dyDescent="0.25">
      <c r="BA6997" s="25"/>
    </row>
    <row r="6998" spans="52:57" x14ac:dyDescent="0.25">
      <c r="AZ6998" s="34"/>
      <c r="BA6998" s="25"/>
    </row>
    <row r="6999" spans="52:57" x14ac:dyDescent="0.25">
      <c r="AZ6999" s="33"/>
      <c r="BA6999" s="25"/>
    </row>
    <row r="7001" spans="52:57" x14ac:dyDescent="0.25">
      <c r="AZ7001" s="34"/>
      <c r="BA7001" s="35"/>
      <c r="BB7001" s="35"/>
      <c r="BC7001" s="35"/>
      <c r="BD7001" s="35"/>
    </row>
    <row r="7002" spans="52:57" x14ac:dyDescent="0.25">
      <c r="AZ7002" s="33"/>
    </row>
    <row r="7003" spans="52:57" x14ac:dyDescent="0.25">
      <c r="AZ7003" s="33"/>
      <c r="BA7003" s="25"/>
      <c r="BE7003" s="35"/>
    </row>
    <row r="7004" spans="52:57" x14ac:dyDescent="0.25">
      <c r="AZ7004" s="33"/>
      <c r="BA7004" s="25"/>
    </row>
    <row r="7005" spans="52:57" x14ac:dyDescent="0.25">
      <c r="AZ7005" s="33"/>
      <c r="BA7005" s="25"/>
    </row>
    <row r="7006" spans="52:57" x14ac:dyDescent="0.25">
      <c r="AZ7006" s="45"/>
      <c r="BA7006" s="25"/>
    </row>
    <row r="7007" spans="52:57" x14ac:dyDescent="0.25">
      <c r="BA7007" s="25"/>
    </row>
    <row r="7008" spans="52:57" x14ac:dyDescent="0.25">
      <c r="AZ7008" s="34"/>
      <c r="BA7008" s="25"/>
    </row>
    <row r="7009" spans="52:57" x14ac:dyDescent="0.25">
      <c r="AZ7009" s="33"/>
      <c r="BA7009" s="25"/>
    </row>
    <row r="7011" spans="52:57" x14ac:dyDescent="0.25">
      <c r="AZ7011" s="34"/>
      <c r="BA7011" s="35"/>
      <c r="BB7011" s="35"/>
      <c r="BC7011" s="35"/>
      <c r="BD7011" s="35"/>
    </row>
    <row r="7012" spans="52:57" x14ac:dyDescent="0.25">
      <c r="AZ7012" s="33"/>
    </row>
    <row r="7013" spans="52:57" x14ac:dyDescent="0.25">
      <c r="AZ7013" s="33"/>
      <c r="BA7013" s="25"/>
      <c r="BE7013" s="35"/>
    </row>
    <row r="7014" spans="52:57" x14ac:dyDescent="0.25">
      <c r="AZ7014" s="33"/>
      <c r="BA7014" s="25"/>
    </row>
    <row r="7015" spans="52:57" x14ac:dyDescent="0.25">
      <c r="AZ7015" s="33"/>
      <c r="BA7015" s="25"/>
    </row>
    <row r="7016" spans="52:57" x14ac:dyDescent="0.25">
      <c r="AZ7016" s="45"/>
      <c r="BA7016" s="25"/>
    </row>
    <row r="7017" spans="52:57" x14ac:dyDescent="0.25">
      <c r="BA7017" s="25"/>
    </row>
    <row r="7018" spans="52:57" x14ac:dyDescent="0.25">
      <c r="AZ7018" s="34"/>
      <c r="BA7018" s="25"/>
    </row>
    <row r="7019" spans="52:57" x14ac:dyDescent="0.25">
      <c r="AZ7019" s="33"/>
      <c r="BA7019" s="25"/>
    </row>
    <row r="7021" spans="52:57" x14ac:dyDescent="0.25">
      <c r="AZ7021" s="34"/>
      <c r="BA7021" s="35"/>
      <c r="BB7021" s="35"/>
      <c r="BC7021" s="35"/>
      <c r="BD7021" s="35"/>
    </row>
    <row r="7022" spans="52:57" x14ac:dyDescent="0.25">
      <c r="AZ7022" s="33"/>
    </row>
    <row r="7023" spans="52:57" x14ac:dyDescent="0.25">
      <c r="AZ7023" s="33"/>
      <c r="BA7023" s="25"/>
      <c r="BE7023" s="35"/>
    </row>
    <row r="7024" spans="52:57" x14ac:dyDescent="0.25">
      <c r="AZ7024" s="33"/>
      <c r="BA7024" s="25"/>
    </row>
    <row r="7025" spans="52:57" x14ac:dyDescent="0.25">
      <c r="AZ7025" s="33"/>
      <c r="BA7025" s="25"/>
    </row>
    <row r="7026" spans="52:57" x14ac:dyDescent="0.25">
      <c r="AZ7026" s="45"/>
      <c r="BA7026" s="25"/>
    </row>
    <row r="7027" spans="52:57" x14ac:dyDescent="0.25">
      <c r="BA7027" s="25"/>
    </row>
    <row r="7028" spans="52:57" x14ac:dyDescent="0.25">
      <c r="AZ7028" s="34"/>
      <c r="BA7028" s="25"/>
    </row>
    <row r="7029" spans="52:57" x14ac:dyDescent="0.25">
      <c r="AZ7029" s="33"/>
      <c r="BA7029" s="25"/>
    </row>
    <row r="7031" spans="52:57" x14ac:dyDescent="0.25">
      <c r="AZ7031" s="34"/>
      <c r="BA7031" s="35"/>
      <c r="BB7031" s="35"/>
      <c r="BC7031" s="35"/>
      <c r="BD7031" s="35"/>
    </row>
    <row r="7032" spans="52:57" x14ac:dyDescent="0.25">
      <c r="AZ7032" s="33"/>
    </row>
    <row r="7033" spans="52:57" x14ac:dyDescent="0.25">
      <c r="AZ7033" s="33"/>
      <c r="BA7033" s="25"/>
      <c r="BE7033" s="35"/>
    </row>
    <row r="7034" spans="52:57" x14ac:dyDescent="0.25">
      <c r="AZ7034" s="33"/>
      <c r="BA7034" s="25"/>
    </row>
    <row r="7035" spans="52:57" x14ac:dyDescent="0.25">
      <c r="AZ7035" s="33"/>
      <c r="BA7035" s="25"/>
    </row>
    <row r="7036" spans="52:57" x14ac:dyDescent="0.25">
      <c r="AZ7036" s="45"/>
      <c r="BA7036" s="25"/>
    </row>
    <row r="7037" spans="52:57" x14ac:dyDescent="0.25">
      <c r="BA7037" s="25"/>
    </row>
    <row r="7038" spans="52:57" x14ac:dyDescent="0.25">
      <c r="AZ7038" s="34"/>
      <c r="BA7038" s="25"/>
    </row>
    <row r="7039" spans="52:57" x14ac:dyDescent="0.25">
      <c r="AZ7039" s="33"/>
      <c r="BA7039" s="25"/>
    </row>
    <row r="7041" spans="52:57" x14ac:dyDescent="0.25">
      <c r="AZ7041" s="34"/>
      <c r="BA7041" s="35"/>
      <c r="BB7041" s="35"/>
      <c r="BC7041" s="35"/>
      <c r="BD7041" s="35"/>
    </row>
    <row r="7042" spans="52:57" x14ac:dyDescent="0.25">
      <c r="AZ7042" s="33"/>
    </row>
    <row r="7043" spans="52:57" x14ac:dyDescent="0.25">
      <c r="AZ7043" s="33"/>
      <c r="BA7043" s="25"/>
      <c r="BE7043" s="35"/>
    </row>
    <row r="7044" spans="52:57" x14ac:dyDescent="0.25">
      <c r="AZ7044" s="33"/>
      <c r="BA7044" s="25"/>
    </row>
    <row r="7045" spans="52:57" x14ac:dyDescent="0.25">
      <c r="AZ7045" s="33"/>
      <c r="BA7045" s="25"/>
    </row>
    <row r="7046" spans="52:57" x14ac:dyDescent="0.25">
      <c r="AZ7046" s="45"/>
      <c r="BA7046" s="25"/>
    </row>
    <row r="7047" spans="52:57" x14ac:dyDescent="0.25">
      <c r="BA7047" s="25"/>
    </row>
    <row r="7048" spans="52:57" x14ac:dyDescent="0.25">
      <c r="AZ7048" s="34"/>
      <c r="BA7048" s="25"/>
    </row>
    <row r="7049" spans="52:57" x14ac:dyDescent="0.25">
      <c r="AZ7049" s="33"/>
      <c r="BA7049" s="25"/>
    </row>
    <row r="7051" spans="52:57" x14ac:dyDescent="0.25">
      <c r="AZ7051" s="34"/>
      <c r="BA7051" s="35"/>
      <c r="BB7051" s="35"/>
      <c r="BC7051" s="35"/>
      <c r="BD7051" s="35"/>
    </row>
    <row r="7052" spans="52:57" x14ac:dyDescent="0.25">
      <c r="AZ7052" s="33"/>
    </row>
    <row r="7053" spans="52:57" x14ac:dyDescent="0.25">
      <c r="AZ7053" s="33"/>
      <c r="BA7053" s="25"/>
      <c r="BE7053" s="35"/>
    </row>
    <row r="7054" spans="52:57" x14ac:dyDescent="0.25">
      <c r="AZ7054" s="33"/>
      <c r="BA7054" s="25"/>
    </row>
    <row r="7055" spans="52:57" x14ac:dyDescent="0.25">
      <c r="AZ7055" s="33"/>
      <c r="BA7055" s="25"/>
    </row>
    <row r="7056" spans="52:57" x14ac:dyDescent="0.25">
      <c r="AZ7056" s="45"/>
      <c r="BA7056" s="25"/>
    </row>
    <row r="7057" spans="52:57" x14ac:dyDescent="0.25">
      <c r="BA7057" s="25"/>
    </row>
    <row r="7058" spans="52:57" x14ac:dyDescent="0.25">
      <c r="AZ7058" s="34"/>
      <c r="BA7058" s="25"/>
    </row>
    <row r="7059" spans="52:57" x14ac:dyDescent="0.25">
      <c r="AZ7059" s="33"/>
      <c r="BA7059" s="25"/>
    </row>
    <row r="7061" spans="52:57" x14ac:dyDescent="0.25">
      <c r="AZ7061" s="34"/>
      <c r="BA7061" s="35"/>
      <c r="BB7061" s="35"/>
      <c r="BC7061" s="35"/>
      <c r="BD7061" s="35"/>
    </row>
    <row r="7062" spans="52:57" x14ac:dyDescent="0.25">
      <c r="AZ7062" s="33"/>
    </row>
    <row r="7063" spans="52:57" x14ac:dyDescent="0.25">
      <c r="AZ7063" s="33"/>
      <c r="BA7063" s="25"/>
      <c r="BE7063" s="35"/>
    </row>
    <row r="7064" spans="52:57" x14ac:dyDescent="0.25">
      <c r="AZ7064" s="33"/>
      <c r="BA7064" s="25"/>
    </row>
    <row r="7065" spans="52:57" x14ac:dyDescent="0.25">
      <c r="AZ7065" s="33"/>
      <c r="BA7065" s="25"/>
    </row>
    <row r="7066" spans="52:57" x14ac:dyDescent="0.25">
      <c r="AZ7066" s="45"/>
      <c r="BA7066" s="25"/>
    </row>
    <row r="7067" spans="52:57" x14ac:dyDescent="0.25">
      <c r="BA7067" s="25"/>
    </row>
    <row r="7068" spans="52:57" x14ac:dyDescent="0.25">
      <c r="AZ7068" s="34"/>
      <c r="BA7068" s="25"/>
    </row>
    <row r="7069" spans="52:57" x14ac:dyDescent="0.25">
      <c r="AZ7069" s="33"/>
      <c r="BA7069" s="25"/>
    </row>
    <row r="7071" spans="52:57" x14ac:dyDescent="0.25">
      <c r="AZ7071" s="34"/>
      <c r="BA7071" s="35"/>
      <c r="BB7071" s="35"/>
      <c r="BC7071" s="35"/>
      <c r="BD7071" s="35"/>
    </row>
    <row r="7072" spans="52:57" x14ac:dyDescent="0.25">
      <c r="AZ7072" s="33"/>
    </row>
    <row r="7073" spans="52:57" x14ac:dyDescent="0.25">
      <c r="AZ7073" s="33"/>
      <c r="BA7073" s="25"/>
      <c r="BE7073" s="35"/>
    </row>
    <row r="7074" spans="52:57" x14ac:dyDescent="0.25">
      <c r="AZ7074" s="33"/>
      <c r="BA7074" s="25"/>
    </row>
    <row r="7075" spans="52:57" x14ac:dyDescent="0.25">
      <c r="AZ7075" s="33"/>
      <c r="BA7075" s="25"/>
    </row>
    <row r="7076" spans="52:57" x14ac:dyDescent="0.25">
      <c r="AZ7076" s="45"/>
      <c r="BA7076" s="25"/>
    </row>
    <row r="7077" spans="52:57" x14ac:dyDescent="0.25">
      <c r="BA7077" s="25"/>
    </row>
    <row r="7078" spans="52:57" x14ac:dyDescent="0.25">
      <c r="AZ7078" s="34"/>
      <c r="BA7078" s="25"/>
    </row>
    <row r="7079" spans="52:57" x14ac:dyDescent="0.25">
      <c r="AZ7079" s="33"/>
      <c r="BA7079" s="25"/>
    </row>
    <row r="7081" spans="52:57" x14ac:dyDescent="0.25">
      <c r="AZ7081" s="34"/>
      <c r="BA7081" s="35"/>
      <c r="BB7081" s="35"/>
      <c r="BC7081" s="35"/>
      <c r="BD7081" s="35"/>
    </row>
    <row r="7082" spans="52:57" x14ac:dyDescent="0.25">
      <c r="AZ7082" s="33"/>
    </row>
    <row r="7083" spans="52:57" x14ac:dyDescent="0.25">
      <c r="AZ7083" s="33"/>
      <c r="BA7083" s="25"/>
      <c r="BE7083" s="35"/>
    </row>
    <row r="7084" spans="52:57" x14ac:dyDescent="0.25">
      <c r="AZ7084" s="33"/>
      <c r="BA7084" s="25"/>
    </row>
    <row r="7085" spans="52:57" x14ac:dyDescent="0.25">
      <c r="AZ7085" s="33"/>
      <c r="BA7085" s="25"/>
    </row>
    <row r="7086" spans="52:57" x14ac:dyDescent="0.25">
      <c r="AZ7086" s="45"/>
      <c r="BA7086" s="25"/>
    </row>
    <row r="7087" spans="52:57" x14ac:dyDescent="0.25">
      <c r="BA7087" s="25"/>
    </row>
    <row r="7088" spans="52:57" x14ac:dyDescent="0.25">
      <c r="AZ7088" s="34"/>
      <c r="BA7088" s="25"/>
    </row>
    <row r="7089" spans="52:57" x14ac:dyDescent="0.25">
      <c r="AZ7089" s="33"/>
      <c r="BA7089" s="25"/>
    </row>
    <row r="7091" spans="52:57" x14ac:dyDescent="0.25">
      <c r="AZ7091" s="34"/>
      <c r="BA7091" s="35"/>
      <c r="BB7091" s="35"/>
      <c r="BC7091" s="35"/>
      <c r="BD7091" s="35"/>
    </row>
    <row r="7092" spans="52:57" x14ac:dyDescent="0.25">
      <c r="AZ7092" s="33"/>
    </row>
    <row r="7093" spans="52:57" x14ac:dyDescent="0.25">
      <c r="AZ7093" s="33"/>
      <c r="BA7093" s="25"/>
      <c r="BE7093" s="35"/>
    </row>
    <row r="7094" spans="52:57" x14ac:dyDescent="0.25">
      <c r="AZ7094" s="33"/>
      <c r="BA7094" s="25"/>
    </row>
    <row r="7095" spans="52:57" x14ac:dyDescent="0.25">
      <c r="AZ7095" s="33"/>
      <c r="BA7095" s="25"/>
    </row>
    <row r="7096" spans="52:57" x14ac:dyDescent="0.25">
      <c r="AZ7096" s="45"/>
      <c r="BA7096" s="25"/>
    </row>
    <row r="7097" spans="52:57" x14ac:dyDescent="0.25">
      <c r="BA7097" s="25"/>
    </row>
    <row r="7098" spans="52:57" x14ac:dyDescent="0.25">
      <c r="AZ7098" s="34"/>
      <c r="BA7098" s="25"/>
    </row>
    <row r="7099" spans="52:57" x14ac:dyDescent="0.25">
      <c r="AZ7099" s="33"/>
      <c r="BA7099" s="25"/>
    </row>
    <row r="7101" spans="52:57" x14ac:dyDescent="0.25">
      <c r="AZ7101" s="34"/>
      <c r="BA7101" s="35"/>
      <c r="BB7101" s="35"/>
      <c r="BC7101" s="35"/>
      <c r="BD7101" s="35"/>
    </row>
    <row r="7102" spans="52:57" x14ac:dyDescent="0.25">
      <c r="AZ7102" s="33"/>
    </row>
    <row r="7103" spans="52:57" x14ac:dyDescent="0.25">
      <c r="AZ7103" s="33"/>
      <c r="BA7103" s="25"/>
      <c r="BE7103" s="35"/>
    </row>
    <row r="7104" spans="52:57" x14ac:dyDescent="0.25">
      <c r="AZ7104" s="33"/>
      <c r="BA7104" s="25"/>
    </row>
    <row r="7105" spans="52:57" x14ac:dyDescent="0.25">
      <c r="AZ7105" s="33"/>
      <c r="BA7105" s="25"/>
    </row>
    <row r="7106" spans="52:57" x14ac:dyDescent="0.25">
      <c r="AZ7106" s="45"/>
      <c r="BA7106" s="25"/>
    </row>
    <row r="7107" spans="52:57" x14ac:dyDescent="0.25">
      <c r="BA7107" s="25"/>
    </row>
    <row r="7108" spans="52:57" x14ac:dyDescent="0.25">
      <c r="AZ7108" s="34"/>
      <c r="BA7108" s="25"/>
    </row>
    <row r="7109" spans="52:57" x14ac:dyDescent="0.25">
      <c r="AZ7109" s="33"/>
      <c r="BA7109" s="25"/>
    </row>
    <row r="7111" spans="52:57" x14ac:dyDescent="0.25">
      <c r="AZ7111" s="34"/>
      <c r="BA7111" s="35"/>
      <c r="BB7111" s="35"/>
      <c r="BC7111" s="35"/>
      <c r="BD7111" s="35"/>
    </row>
    <row r="7112" spans="52:57" x14ac:dyDescent="0.25">
      <c r="AZ7112" s="33"/>
    </row>
    <row r="7113" spans="52:57" x14ac:dyDescent="0.25">
      <c r="AZ7113" s="33"/>
      <c r="BA7113" s="25"/>
      <c r="BE7113" s="35"/>
    </row>
    <row r="7114" spans="52:57" x14ac:dyDescent="0.25">
      <c r="AZ7114" s="33"/>
      <c r="BA7114" s="25"/>
    </row>
    <row r="7115" spans="52:57" x14ac:dyDescent="0.25">
      <c r="AZ7115" s="33"/>
      <c r="BA7115" s="25"/>
    </row>
    <row r="7116" spans="52:57" x14ac:dyDescent="0.25">
      <c r="AZ7116" s="45"/>
      <c r="BA7116" s="25"/>
    </row>
    <row r="7117" spans="52:57" x14ac:dyDescent="0.25">
      <c r="BA7117" s="25"/>
    </row>
    <row r="7118" spans="52:57" x14ac:dyDescent="0.25">
      <c r="AZ7118" s="34"/>
      <c r="BA7118" s="25"/>
    </row>
    <row r="7119" spans="52:57" x14ac:dyDescent="0.25">
      <c r="AZ7119" s="33"/>
      <c r="BA7119" s="25"/>
    </row>
    <row r="7121" spans="52:57" x14ac:dyDescent="0.25">
      <c r="AZ7121" s="34"/>
      <c r="BA7121" s="35"/>
      <c r="BB7121" s="35"/>
      <c r="BC7121" s="35"/>
      <c r="BD7121" s="35"/>
    </row>
    <row r="7122" spans="52:57" x14ac:dyDescent="0.25">
      <c r="AZ7122" s="33"/>
    </row>
    <row r="7123" spans="52:57" x14ac:dyDescent="0.25">
      <c r="AZ7123" s="33"/>
      <c r="BA7123" s="25"/>
      <c r="BE7123" s="35"/>
    </row>
    <row r="7124" spans="52:57" x14ac:dyDescent="0.25">
      <c r="AZ7124" s="33"/>
      <c r="BA7124" s="25"/>
    </row>
    <row r="7125" spans="52:57" x14ac:dyDescent="0.25">
      <c r="AZ7125" s="33"/>
      <c r="BA7125" s="25"/>
    </row>
    <row r="7126" spans="52:57" x14ac:dyDescent="0.25">
      <c r="AZ7126" s="45"/>
      <c r="BA7126" s="25"/>
    </row>
    <row r="7127" spans="52:57" x14ac:dyDescent="0.25">
      <c r="BA7127" s="25"/>
    </row>
    <row r="7128" spans="52:57" x14ac:dyDescent="0.25">
      <c r="AZ7128" s="34"/>
      <c r="BA7128" s="25"/>
    </row>
    <row r="7129" spans="52:57" x14ac:dyDescent="0.25">
      <c r="AZ7129" s="33"/>
      <c r="BA7129" s="25"/>
    </row>
    <row r="7131" spans="52:57" x14ac:dyDescent="0.25">
      <c r="AZ7131" s="34"/>
      <c r="BA7131" s="35"/>
      <c r="BB7131" s="35"/>
      <c r="BC7131" s="35"/>
      <c r="BD7131" s="35"/>
    </row>
    <row r="7132" spans="52:57" x14ac:dyDescent="0.25">
      <c r="AZ7132" s="33"/>
    </row>
    <row r="7133" spans="52:57" x14ac:dyDescent="0.25">
      <c r="AZ7133" s="33"/>
      <c r="BA7133" s="25"/>
      <c r="BE7133" s="35"/>
    </row>
    <row r="7134" spans="52:57" x14ac:dyDescent="0.25">
      <c r="AZ7134" s="33"/>
      <c r="BA7134" s="25"/>
    </row>
    <row r="7135" spans="52:57" x14ac:dyDescent="0.25">
      <c r="AZ7135" s="33"/>
      <c r="BA7135" s="25"/>
    </row>
    <row r="7136" spans="52:57" x14ac:dyDescent="0.25">
      <c r="AZ7136" s="45"/>
      <c r="BA7136" s="25"/>
    </row>
    <row r="7137" spans="52:57" x14ac:dyDescent="0.25">
      <c r="BA7137" s="25"/>
    </row>
    <row r="7138" spans="52:57" x14ac:dyDescent="0.25">
      <c r="AZ7138" s="34"/>
      <c r="BA7138" s="25"/>
    </row>
    <row r="7139" spans="52:57" x14ac:dyDescent="0.25">
      <c r="AZ7139" s="33"/>
      <c r="BA7139" s="25"/>
    </row>
    <row r="7141" spans="52:57" x14ac:dyDescent="0.25">
      <c r="AZ7141" s="34"/>
      <c r="BA7141" s="35"/>
      <c r="BB7141" s="35"/>
      <c r="BC7141" s="35"/>
      <c r="BD7141" s="35"/>
    </row>
    <row r="7142" spans="52:57" x14ac:dyDescent="0.25">
      <c r="AZ7142" s="33"/>
    </row>
    <row r="7143" spans="52:57" x14ac:dyDescent="0.25">
      <c r="AZ7143" s="33"/>
      <c r="BA7143" s="25"/>
      <c r="BE7143" s="35"/>
    </row>
    <row r="7144" spans="52:57" x14ac:dyDescent="0.25">
      <c r="AZ7144" s="33"/>
      <c r="BA7144" s="25"/>
    </row>
    <row r="7145" spans="52:57" x14ac:dyDescent="0.25">
      <c r="AZ7145" s="33"/>
      <c r="BA7145" s="25"/>
    </row>
    <row r="7146" spans="52:57" x14ac:dyDescent="0.25">
      <c r="AZ7146" s="45"/>
      <c r="BA7146" s="25"/>
    </row>
    <row r="7147" spans="52:57" x14ac:dyDescent="0.25">
      <c r="BA7147" s="25"/>
    </row>
    <row r="7148" spans="52:57" x14ac:dyDescent="0.25">
      <c r="AZ7148" s="34"/>
      <c r="BA7148" s="25"/>
    </row>
    <row r="7149" spans="52:57" x14ac:dyDescent="0.25">
      <c r="AZ7149" s="33"/>
      <c r="BA7149" s="25"/>
    </row>
    <row r="7151" spans="52:57" x14ac:dyDescent="0.25">
      <c r="AZ7151" s="34"/>
      <c r="BA7151" s="35"/>
      <c r="BB7151" s="35"/>
      <c r="BC7151" s="35"/>
      <c r="BD7151" s="35"/>
    </row>
    <row r="7152" spans="52:57" x14ac:dyDescent="0.25">
      <c r="AZ7152" s="33"/>
    </row>
    <row r="7153" spans="52:57" x14ac:dyDescent="0.25">
      <c r="AZ7153" s="33"/>
      <c r="BA7153" s="25"/>
      <c r="BE7153" s="35"/>
    </row>
    <row r="7154" spans="52:57" x14ac:dyDescent="0.25">
      <c r="AZ7154" s="33"/>
      <c r="BA7154" s="25"/>
    </row>
    <row r="7155" spans="52:57" x14ac:dyDescent="0.25">
      <c r="AZ7155" s="33"/>
      <c r="BA7155" s="25"/>
    </row>
    <row r="7156" spans="52:57" x14ac:dyDescent="0.25">
      <c r="AZ7156" s="45"/>
      <c r="BA7156" s="25"/>
    </row>
    <row r="7157" spans="52:57" x14ac:dyDescent="0.25">
      <c r="BA7157" s="25"/>
    </row>
    <row r="7158" spans="52:57" x14ac:dyDescent="0.25">
      <c r="AZ7158" s="34"/>
      <c r="BA7158" s="25"/>
    </row>
    <row r="7159" spans="52:57" x14ac:dyDescent="0.25">
      <c r="AZ7159" s="33"/>
      <c r="BA7159" s="25"/>
    </row>
    <row r="7161" spans="52:57" x14ac:dyDescent="0.25">
      <c r="AZ7161" s="34"/>
      <c r="BA7161" s="35"/>
      <c r="BB7161" s="35"/>
      <c r="BC7161" s="35"/>
      <c r="BD7161" s="35"/>
    </row>
    <row r="7162" spans="52:57" x14ac:dyDescent="0.25">
      <c r="AZ7162" s="33"/>
    </row>
    <row r="7163" spans="52:57" x14ac:dyDescent="0.25">
      <c r="AZ7163" s="33"/>
      <c r="BA7163" s="25"/>
      <c r="BE7163" s="35"/>
    </row>
    <row r="7164" spans="52:57" x14ac:dyDescent="0.25">
      <c r="AZ7164" s="33"/>
      <c r="BA7164" s="25"/>
    </row>
    <row r="7165" spans="52:57" x14ac:dyDescent="0.25">
      <c r="AZ7165" s="33"/>
      <c r="BA7165" s="25"/>
    </row>
    <row r="7166" spans="52:57" x14ac:dyDescent="0.25">
      <c r="AZ7166" s="45"/>
      <c r="BA7166" s="25"/>
    </row>
    <row r="7167" spans="52:57" x14ac:dyDescent="0.25">
      <c r="BA7167" s="25"/>
    </row>
    <row r="7168" spans="52:57" x14ac:dyDescent="0.25">
      <c r="AZ7168" s="34"/>
      <c r="BA7168" s="25"/>
    </row>
    <row r="7169" spans="52:57" x14ac:dyDescent="0.25">
      <c r="AZ7169" s="33"/>
      <c r="BA7169" s="25"/>
    </row>
    <row r="7171" spans="52:57" x14ac:dyDescent="0.25">
      <c r="AZ7171" s="34"/>
      <c r="BA7171" s="35"/>
      <c r="BB7171" s="35"/>
      <c r="BC7171" s="35"/>
      <c r="BD7171" s="35"/>
    </row>
    <row r="7172" spans="52:57" x14ac:dyDescent="0.25">
      <c r="AZ7172" s="33"/>
    </row>
    <row r="7173" spans="52:57" x14ac:dyDescent="0.25">
      <c r="AZ7173" s="33"/>
      <c r="BA7173" s="25"/>
      <c r="BE7173" s="35"/>
    </row>
    <row r="7174" spans="52:57" x14ac:dyDescent="0.25">
      <c r="AZ7174" s="33"/>
      <c r="BA7174" s="25"/>
    </row>
    <row r="7175" spans="52:57" x14ac:dyDescent="0.25">
      <c r="AZ7175" s="33"/>
      <c r="BA7175" s="25"/>
    </row>
    <row r="7176" spans="52:57" x14ac:dyDescent="0.25">
      <c r="AZ7176" s="45"/>
      <c r="BA7176" s="25"/>
    </row>
    <row r="7177" spans="52:57" x14ac:dyDescent="0.25">
      <c r="BA7177" s="25"/>
    </row>
    <row r="7178" spans="52:57" x14ac:dyDescent="0.25">
      <c r="AZ7178" s="34"/>
      <c r="BA7178" s="25"/>
    </row>
    <row r="7179" spans="52:57" x14ac:dyDescent="0.25">
      <c r="AZ7179" s="33"/>
      <c r="BA7179" s="25"/>
    </row>
    <row r="7181" spans="52:57" x14ac:dyDescent="0.25">
      <c r="AZ7181" s="34"/>
      <c r="BA7181" s="35"/>
      <c r="BB7181" s="35"/>
      <c r="BC7181" s="35"/>
      <c r="BD7181" s="35"/>
    </row>
    <row r="7182" spans="52:57" x14ac:dyDescent="0.25">
      <c r="AZ7182" s="33"/>
    </row>
    <row r="7183" spans="52:57" x14ac:dyDescent="0.25">
      <c r="AZ7183" s="33"/>
      <c r="BA7183" s="25"/>
      <c r="BE7183" s="35"/>
    </row>
    <row r="7184" spans="52:57" x14ac:dyDescent="0.25">
      <c r="AZ7184" s="33"/>
      <c r="BA7184" s="25"/>
    </row>
    <row r="7185" spans="52:57" x14ac:dyDescent="0.25">
      <c r="AZ7185" s="33"/>
      <c r="BA7185" s="25"/>
    </row>
    <row r="7186" spans="52:57" x14ac:dyDescent="0.25">
      <c r="AZ7186" s="45"/>
      <c r="BA7186" s="25"/>
    </row>
    <row r="7187" spans="52:57" x14ac:dyDescent="0.25">
      <c r="BA7187" s="25"/>
    </row>
    <row r="7188" spans="52:57" x14ac:dyDescent="0.25">
      <c r="AZ7188" s="34"/>
      <c r="BA7188" s="25"/>
    </row>
    <row r="7189" spans="52:57" x14ac:dyDescent="0.25">
      <c r="AZ7189" s="33"/>
      <c r="BA7189" s="25"/>
    </row>
    <row r="7191" spans="52:57" x14ac:dyDescent="0.25">
      <c r="AZ7191" s="34"/>
      <c r="BA7191" s="35"/>
      <c r="BB7191" s="35"/>
      <c r="BC7191" s="35"/>
      <c r="BD7191" s="35"/>
    </row>
    <row r="7192" spans="52:57" x14ac:dyDescent="0.25">
      <c r="AZ7192" s="33"/>
    </row>
    <row r="7193" spans="52:57" x14ac:dyDescent="0.25">
      <c r="AZ7193" s="33"/>
      <c r="BA7193" s="25"/>
      <c r="BE7193" s="35"/>
    </row>
    <row r="7194" spans="52:57" x14ac:dyDescent="0.25">
      <c r="AZ7194" s="33"/>
      <c r="BA7194" s="25"/>
    </row>
    <row r="7195" spans="52:57" x14ac:dyDescent="0.25">
      <c r="AZ7195" s="33"/>
      <c r="BA7195" s="25"/>
    </row>
    <row r="7196" spans="52:57" x14ac:dyDescent="0.25">
      <c r="AZ7196" s="45"/>
      <c r="BA7196" s="25"/>
    </row>
    <row r="7197" spans="52:57" x14ac:dyDescent="0.25">
      <c r="BA7197" s="25"/>
    </row>
    <row r="7198" spans="52:57" x14ac:dyDescent="0.25">
      <c r="AZ7198" s="34"/>
      <c r="BA7198" s="25"/>
    </row>
    <row r="7199" spans="52:57" x14ac:dyDescent="0.25">
      <c r="AZ7199" s="33"/>
      <c r="BA7199" s="25"/>
    </row>
    <row r="7201" spans="52:57" x14ac:dyDescent="0.25">
      <c r="AZ7201" s="34"/>
      <c r="BA7201" s="35"/>
      <c r="BB7201" s="35"/>
      <c r="BC7201" s="35"/>
      <c r="BD7201" s="35"/>
    </row>
    <row r="7202" spans="52:57" x14ac:dyDescent="0.25">
      <c r="AZ7202" s="33"/>
    </row>
    <row r="7203" spans="52:57" x14ac:dyDescent="0.25">
      <c r="AZ7203" s="33"/>
      <c r="BA7203" s="25"/>
      <c r="BE7203" s="35"/>
    </row>
    <row r="7204" spans="52:57" x14ac:dyDescent="0.25">
      <c r="AZ7204" s="33"/>
      <c r="BA7204" s="25"/>
    </row>
    <row r="7205" spans="52:57" x14ac:dyDescent="0.25">
      <c r="AZ7205" s="33"/>
      <c r="BA7205" s="25"/>
    </row>
    <row r="7206" spans="52:57" x14ac:dyDescent="0.25">
      <c r="AZ7206" s="45"/>
      <c r="BA7206" s="25"/>
    </row>
    <row r="7207" spans="52:57" x14ac:dyDescent="0.25">
      <c r="BA7207" s="25"/>
    </row>
    <row r="7208" spans="52:57" x14ac:dyDescent="0.25">
      <c r="AZ7208" s="34"/>
      <c r="BA7208" s="25"/>
    </row>
    <row r="7209" spans="52:57" x14ac:dyDescent="0.25">
      <c r="AZ7209" s="33"/>
      <c r="BA7209" s="25"/>
    </row>
    <row r="7211" spans="52:57" x14ac:dyDescent="0.25">
      <c r="AZ7211" s="34"/>
      <c r="BA7211" s="35"/>
      <c r="BB7211" s="35"/>
      <c r="BC7211" s="35"/>
      <c r="BD7211" s="35"/>
    </row>
    <row r="7212" spans="52:57" x14ac:dyDescent="0.25">
      <c r="AZ7212" s="33"/>
    </row>
    <row r="7213" spans="52:57" x14ac:dyDescent="0.25">
      <c r="AZ7213" s="33"/>
      <c r="BA7213" s="25"/>
      <c r="BE7213" s="35"/>
    </row>
    <row r="7214" spans="52:57" x14ac:dyDescent="0.25">
      <c r="AZ7214" s="33"/>
      <c r="BA7214" s="25"/>
    </row>
    <row r="7215" spans="52:57" x14ac:dyDescent="0.25">
      <c r="AZ7215" s="33"/>
      <c r="BA7215" s="25"/>
    </row>
    <row r="7216" spans="52:57" x14ac:dyDescent="0.25">
      <c r="AZ7216" s="45"/>
      <c r="BA7216" s="25"/>
    </row>
    <row r="7217" spans="52:57" x14ac:dyDescent="0.25">
      <c r="BA7217" s="25"/>
    </row>
    <row r="7218" spans="52:57" x14ac:dyDescent="0.25">
      <c r="AZ7218" s="34"/>
      <c r="BA7218" s="25"/>
    </row>
    <row r="7219" spans="52:57" x14ac:dyDescent="0.25">
      <c r="AZ7219" s="33"/>
      <c r="BA7219" s="25"/>
    </row>
    <row r="7221" spans="52:57" x14ac:dyDescent="0.25">
      <c r="AZ7221" s="34"/>
      <c r="BA7221" s="35"/>
      <c r="BB7221" s="35"/>
      <c r="BC7221" s="35"/>
      <c r="BD7221" s="35"/>
    </row>
    <row r="7222" spans="52:57" x14ac:dyDescent="0.25">
      <c r="AZ7222" s="33"/>
    </row>
    <row r="7223" spans="52:57" x14ac:dyDescent="0.25">
      <c r="AZ7223" s="33"/>
      <c r="BA7223" s="25"/>
      <c r="BE7223" s="35"/>
    </row>
    <row r="7224" spans="52:57" x14ac:dyDescent="0.25">
      <c r="AZ7224" s="33"/>
      <c r="BA7224" s="25"/>
    </row>
    <row r="7225" spans="52:57" x14ac:dyDescent="0.25">
      <c r="AZ7225" s="33"/>
      <c r="BA7225" s="25"/>
    </row>
    <row r="7226" spans="52:57" x14ac:dyDescent="0.25">
      <c r="AZ7226" s="45"/>
      <c r="BA7226" s="25"/>
    </row>
    <row r="7227" spans="52:57" x14ac:dyDescent="0.25">
      <c r="BA7227" s="25"/>
    </row>
    <row r="7228" spans="52:57" x14ac:dyDescent="0.25">
      <c r="AZ7228" s="34"/>
      <c r="BA7228" s="25"/>
    </row>
    <row r="7229" spans="52:57" x14ac:dyDescent="0.25">
      <c r="AZ7229" s="33"/>
      <c r="BA7229" s="25"/>
    </row>
    <row r="7231" spans="52:57" x14ac:dyDescent="0.25">
      <c r="AZ7231" s="34"/>
      <c r="BA7231" s="35"/>
      <c r="BB7231" s="35"/>
      <c r="BC7231" s="35"/>
      <c r="BD7231" s="35"/>
    </row>
    <row r="7232" spans="52:57" x14ac:dyDescent="0.25">
      <c r="AZ7232" s="33"/>
    </row>
    <row r="7233" spans="52:57" x14ac:dyDescent="0.25">
      <c r="AZ7233" s="33"/>
      <c r="BA7233" s="25"/>
      <c r="BE7233" s="35"/>
    </row>
    <row r="7234" spans="52:57" x14ac:dyDescent="0.25">
      <c r="AZ7234" s="33"/>
      <c r="BA7234" s="25"/>
    </row>
    <row r="7235" spans="52:57" x14ac:dyDescent="0.25">
      <c r="AZ7235" s="33"/>
      <c r="BA7235" s="25"/>
    </row>
    <row r="7236" spans="52:57" x14ac:dyDescent="0.25">
      <c r="AZ7236" s="45"/>
      <c r="BA7236" s="25"/>
    </row>
    <row r="7237" spans="52:57" x14ac:dyDescent="0.25">
      <c r="BA7237" s="25"/>
    </row>
    <row r="7238" spans="52:57" x14ac:dyDescent="0.25">
      <c r="AZ7238" s="34"/>
      <c r="BA7238" s="25"/>
    </row>
    <row r="7239" spans="52:57" x14ac:dyDescent="0.25">
      <c r="AZ7239" s="33"/>
      <c r="BA7239" s="25"/>
    </row>
    <row r="7241" spans="52:57" x14ac:dyDescent="0.25">
      <c r="AZ7241" s="34"/>
      <c r="BA7241" s="35"/>
      <c r="BB7241" s="35"/>
      <c r="BC7241" s="35"/>
      <c r="BD7241" s="35"/>
    </row>
    <row r="7242" spans="52:57" x14ac:dyDescent="0.25">
      <c r="AZ7242" s="33"/>
    </row>
    <row r="7243" spans="52:57" x14ac:dyDescent="0.25">
      <c r="AZ7243" s="33"/>
      <c r="BA7243" s="25"/>
      <c r="BE7243" s="35"/>
    </row>
    <row r="7244" spans="52:57" x14ac:dyDescent="0.25">
      <c r="AZ7244" s="33"/>
      <c r="BA7244" s="25"/>
    </row>
    <row r="7245" spans="52:57" x14ac:dyDescent="0.25">
      <c r="AZ7245" s="33"/>
      <c r="BA7245" s="25"/>
    </row>
    <row r="7246" spans="52:57" x14ac:dyDescent="0.25">
      <c r="AZ7246" s="45"/>
      <c r="BA7246" s="25"/>
    </row>
    <row r="7247" spans="52:57" x14ac:dyDescent="0.25">
      <c r="BA7247" s="25"/>
    </row>
    <row r="7248" spans="52:57" x14ac:dyDescent="0.25">
      <c r="AZ7248" s="34"/>
      <c r="BA7248" s="25"/>
    </row>
    <row r="7249" spans="52:57" x14ac:dyDescent="0.25">
      <c r="AZ7249" s="33"/>
      <c r="BA7249" s="25"/>
    </row>
    <row r="7251" spans="52:57" x14ac:dyDescent="0.25">
      <c r="AZ7251" s="34"/>
      <c r="BA7251" s="35"/>
      <c r="BB7251" s="35"/>
      <c r="BC7251" s="35"/>
      <c r="BD7251" s="35"/>
    </row>
    <row r="7252" spans="52:57" x14ac:dyDescent="0.25">
      <c r="AZ7252" s="33"/>
    </row>
    <row r="7253" spans="52:57" x14ac:dyDescent="0.25">
      <c r="AZ7253" s="33"/>
      <c r="BA7253" s="25"/>
      <c r="BE7253" s="35"/>
    </row>
    <row r="7254" spans="52:57" x14ac:dyDescent="0.25">
      <c r="AZ7254" s="33"/>
      <c r="BA7254" s="25"/>
    </row>
    <row r="7255" spans="52:57" x14ac:dyDescent="0.25">
      <c r="AZ7255" s="33"/>
      <c r="BA7255" s="25"/>
    </row>
    <row r="7256" spans="52:57" x14ac:dyDescent="0.25">
      <c r="AZ7256" s="45"/>
      <c r="BA7256" s="25"/>
    </row>
    <row r="7257" spans="52:57" x14ac:dyDescent="0.25">
      <c r="BA7257" s="25"/>
    </row>
    <row r="7258" spans="52:57" x14ac:dyDescent="0.25">
      <c r="AZ7258" s="34"/>
      <c r="BA7258" s="25"/>
    </row>
    <row r="7259" spans="52:57" x14ac:dyDescent="0.25">
      <c r="AZ7259" s="33"/>
      <c r="BA7259" s="25"/>
    </row>
    <row r="7261" spans="52:57" x14ac:dyDescent="0.25">
      <c r="AZ7261" s="34"/>
      <c r="BA7261" s="35"/>
      <c r="BB7261" s="35"/>
      <c r="BC7261" s="35"/>
      <c r="BD7261" s="35"/>
    </row>
    <row r="7262" spans="52:57" x14ac:dyDescent="0.25">
      <c r="AZ7262" s="33"/>
    </row>
    <row r="7263" spans="52:57" x14ac:dyDescent="0.25">
      <c r="AZ7263" s="33"/>
      <c r="BA7263" s="25"/>
      <c r="BE7263" s="35"/>
    </row>
    <row r="7264" spans="52:57" x14ac:dyDescent="0.25">
      <c r="AZ7264" s="33"/>
      <c r="BA7264" s="25"/>
    </row>
    <row r="7265" spans="52:57" x14ac:dyDescent="0.25">
      <c r="AZ7265" s="33"/>
      <c r="BA7265" s="25"/>
    </row>
    <row r="7266" spans="52:57" x14ac:dyDescent="0.25">
      <c r="AZ7266" s="45"/>
      <c r="BA7266" s="25"/>
    </row>
    <row r="7267" spans="52:57" x14ac:dyDescent="0.25">
      <c r="BA7267" s="25"/>
    </row>
    <row r="7268" spans="52:57" x14ac:dyDescent="0.25">
      <c r="AZ7268" s="34"/>
      <c r="BA7268" s="25"/>
    </row>
    <row r="7269" spans="52:57" x14ac:dyDescent="0.25">
      <c r="AZ7269" s="33"/>
      <c r="BA7269" s="25"/>
    </row>
    <row r="7271" spans="52:57" x14ac:dyDescent="0.25">
      <c r="AZ7271" s="34"/>
      <c r="BA7271" s="35"/>
      <c r="BB7271" s="35"/>
      <c r="BC7271" s="35"/>
      <c r="BD7271" s="35"/>
    </row>
    <row r="7272" spans="52:57" x14ac:dyDescent="0.25">
      <c r="AZ7272" s="33"/>
    </row>
    <row r="7273" spans="52:57" x14ac:dyDescent="0.25">
      <c r="AZ7273" s="33"/>
      <c r="BA7273" s="25"/>
      <c r="BE7273" s="35"/>
    </row>
    <row r="7274" spans="52:57" x14ac:dyDescent="0.25">
      <c r="AZ7274" s="33"/>
      <c r="BA7274" s="25"/>
    </row>
    <row r="7275" spans="52:57" x14ac:dyDescent="0.25">
      <c r="AZ7275" s="33"/>
      <c r="BA7275" s="25"/>
    </row>
    <row r="7276" spans="52:57" x14ac:dyDescent="0.25">
      <c r="AZ7276" s="45"/>
      <c r="BA7276" s="25"/>
    </row>
    <row r="7277" spans="52:57" x14ac:dyDescent="0.25">
      <c r="BA7277" s="25"/>
    </row>
    <row r="7278" spans="52:57" x14ac:dyDescent="0.25">
      <c r="AZ7278" s="34"/>
      <c r="BA7278" s="25"/>
    </row>
    <row r="7279" spans="52:57" x14ac:dyDescent="0.25">
      <c r="AZ7279" s="33"/>
      <c r="BA7279" s="25"/>
    </row>
    <row r="7281" spans="52:57" x14ac:dyDescent="0.25">
      <c r="AZ7281" s="34"/>
      <c r="BA7281" s="35"/>
      <c r="BB7281" s="35"/>
      <c r="BC7281" s="35"/>
      <c r="BD7281" s="35"/>
    </row>
    <row r="7282" spans="52:57" x14ac:dyDescent="0.25">
      <c r="AZ7282" s="33"/>
    </row>
    <row r="7283" spans="52:57" x14ac:dyDescent="0.25">
      <c r="AZ7283" s="33"/>
      <c r="BA7283" s="25"/>
      <c r="BE7283" s="35"/>
    </row>
    <row r="7284" spans="52:57" x14ac:dyDescent="0.25">
      <c r="AZ7284" s="33"/>
      <c r="BA7284" s="25"/>
    </row>
    <row r="7285" spans="52:57" x14ac:dyDescent="0.25">
      <c r="AZ7285" s="33"/>
      <c r="BA7285" s="25"/>
    </row>
    <row r="7286" spans="52:57" x14ac:dyDescent="0.25">
      <c r="AZ7286" s="45"/>
      <c r="BA7286" s="25"/>
    </row>
    <row r="7287" spans="52:57" x14ac:dyDescent="0.25">
      <c r="BA7287" s="25"/>
    </row>
    <row r="7288" spans="52:57" x14ac:dyDescent="0.25">
      <c r="AZ7288" s="34"/>
      <c r="BA7288" s="25"/>
    </row>
    <row r="7289" spans="52:57" x14ac:dyDescent="0.25">
      <c r="AZ7289" s="33"/>
      <c r="BA7289" s="25"/>
    </row>
    <row r="7291" spans="52:57" x14ac:dyDescent="0.25">
      <c r="AZ7291" s="34"/>
      <c r="BA7291" s="35"/>
      <c r="BB7291" s="35"/>
      <c r="BC7291" s="35"/>
      <c r="BD7291" s="35"/>
    </row>
    <row r="7292" spans="52:57" x14ac:dyDescent="0.25">
      <c r="AZ7292" s="33"/>
    </row>
    <row r="7293" spans="52:57" x14ac:dyDescent="0.25">
      <c r="AZ7293" s="33"/>
      <c r="BA7293" s="25"/>
      <c r="BE7293" s="35"/>
    </row>
    <row r="7294" spans="52:57" x14ac:dyDescent="0.25">
      <c r="AZ7294" s="33"/>
      <c r="BA7294" s="25"/>
    </row>
    <row r="7295" spans="52:57" x14ac:dyDescent="0.25">
      <c r="AZ7295" s="33"/>
      <c r="BA7295" s="25"/>
    </row>
    <row r="7296" spans="52:57" x14ac:dyDescent="0.25">
      <c r="AZ7296" s="45"/>
      <c r="BA7296" s="25"/>
    </row>
    <row r="7297" spans="52:57" x14ac:dyDescent="0.25">
      <c r="BA7297" s="25"/>
    </row>
    <row r="7298" spans="52:57" x14ac:dyDescent="0.25">
      <c r="AZ7298" s="34"/>
      <c r="BA7298" s="25"/>
    </row>
    <row r="7299" spans="52:57" x14ac:dyDescent="0.25">
      <c r="AZ7299" s="33"/>
      <c r="BA7299" s="25"/>
    </row>
    <row r="7301" spans="52:57" x14ac:dyDescent="0.25">
      <c r="AZ7301" s="34"/>
      <c r="BA7301" s="35"/>
      <c r="BB7301" s="35"/>
      <c r="BC7301" s="35"/>
      <c r="BD7301" s="35"/>
    </row>
    <row r="7302" spans="52:57" x14ac:dyDescent="0.25">
      <c r="AZ7302" s="33"/>
    </row>
    <row r="7303" spans="52:57" x14ac:dyDescent="0.25">
      <c r="AZ7303" s="33"/>
      <c r="BA7303" s="25"/>
      <c r="BE7303" s="35"/>
    </row>
    <row r="7304" spans="52:57" x14ac:dyDescent="0.25">
      <c r="AZ7304" s="33"/>
      <c r="BA7304" s="25"/>
    </row>
    <row r="7305" spans="52:57" x14ac:dyDescent="0.25">
      <c r="AZ7305" s="33"/>
      <c r="BA7305" s="25"/>
    </row>
    <row r="7306" spans="52:57" x14ac:dyDescent="0.25">
      <c r="AZ7306" s="45"/>
      <c r="BA7306" s="25"/>
    </row>
    <row r="7307" spans="52:57" x14ac:dyDescent="0.25">
      <c r="BA7307" s="25"/>
    </row>
    <row r="7308" spans="52:57" x14ac:dyDescent="0.25">
      <c r="AZ7308" s="34"/>
      <c r="BA7308" s="25"/>
    </row>
    <row r="7309" spans="52:57" x14ac:dyDescent="0.25">
      <c r="AZ7309" s="33"/>
      <c r="BA7309" s="25"/>
    </row>
    <row r="7311" spans="52:57" x14ac:dyDescent="0.25">
      <c r="AZ7311" s="34"/>
      <c r="BA7311" s="35"/>
      <c r="BB7311" s="35"/>
      <c r="BC7311" s="35"/>
      <c r="BD7311" s="35"/>
    </row>
    <row r="7312" spans="52:57" x14ac:dyDescent="0.25">
      <c r="AZ7312" s="33"/>
    </row>
    <row r="7313" spans="52:57" x14ac:dyDescent="0.25">
      <c r="AZ7313" s="33"/>
      <c r="BA7313" s="25"/>
      <c r="BE7313" s="35"/>
    </row>
    <row r="7314" spans="52:57" x14ac:dyDescent="0.25">
      <c r="AZ7314" s="33"/>
      <c r="BA7314" s="25"/>
    </row>
    <row r="7315" spans="52:57" x14ac:dyDescent="0.25">
      <c r="AZ7315" s="33"/>
      <c r="BA7315" s="25"/>
    </row>
    <row r="7316" spans="52:57" x14ac:dyDescent="0.25">
      <c r="AZ7316" s="45"/>
      <c r="BA7316" s="25"/>
    </row>
    <row r="7317" spans="52:57" x14ac:dyDescent="0.25">
      <c r="BA7317" s="25"/>
    </row>
    <row r="7318" spans="52:57" x14ac:dyDescent="0.25">
      <c r="AZ7318" s="34"/>
      <c r="BA7318" s="25"/>
    </row>
    <row r="7319" spans="52:57" x14ac:dyDescent="0.25">
      <c r="AZ7319" s="33"/>
      <c r="BA7319" s="25"/>
    </row>
    <row r="7321" spans="52:57" x14ac:dyDescent="0.25">
      <c r="AZ7321" s="34"/>
      <c r="BA7321" s="35"/>
      <c r="BB7321" s="35"/>
      <c r="BC7321" s="35"/>
      <c r="BD7321" s="35"/>
    </row>
    <row r="7322" spans="52:57" x14ac:dyDescent="0.25">
      <c r="AZ7322" s="33"/>
    </row>
    <row r="7323" spans="52:57" x14ac:dyDescent="0.25">
      <c r="AZ7323" s="33"/>
      <c r="BA7323" s="25"/>
      <c r="BE7323" s="35"/>
    </row>
    <row r="7324" spans="52:57" x14ac:dyDescent="0.25">
      <c r="AZ7324" s="33"/>
      <c r="BA7324" s="25"/>
    </row>
    <row r="7325" spans="52:57" x14ac:dyDescent="0.25">
      <c r="AZ7325" s="33"/>
      <c r="BA7325" s="25"/>
    </row>
    <row r="7326" spans="52:57" x14ac:dyDescent="0.25">
      <c r="AZ7326" s="45"/>
      <c r="BA7326" s="25"/>
    </row>
    <row r="7327" spans="52:57" x14ac:dyDescent="0.25">
      <c r="BA7327" s="25"/>
    </row>
    <row r="7328" spans="52:57" x14ac:dyDescent="0.25">
      <c r="AZ7328" s="34"/>
      <c r="BA7328" s="25"/>
    </row>
    <row r="7329" spans="52:57" x14ac:dyDescent="0.25">
      <c r="AZ7329" s="33"/>
      <c r="BA7329" s="25"/>
    </row>
    <row r="7331" spans="52:57" x14ac:dyDescent="0.25">
      <c r="AZ7331" s="34"/>
      <c r="BA7331" s="35"/>
      <c r="BB7331" s="35"/>
      <c r="BC7331" s="35"/>
      <c r="BD7331" s="35"/>
    </row>
    <row r="7332" spans="52:57" x14ac:dyDescent="0.25">
      <c r="AZ7332" s="33"/>
    </row>
    <row r="7333" spans="52:57" x14ac:dyDescent="0.25">
      <c r="AZ7333" s="33"/>
      <c r="BA7333" s="25"/>
      <c r="BE7333" s="35"/>
    </row>
    <row r="7334" spans="52:57" x14ac:dyDescent="0.25">
      <c r="AZ7334" s="33"/>
      <c r="BA7334" s="25"/>
    </row>
    <row r="7335" spans="52:57" x14ac:dyDescent="0.25">
      <c r="AZ7335" s="33"/>
      <c r="BA7335" s="25"/>
    </row>
    <row r="7336" spans="52:57" x14ac:dyDescent="0.25">
      <c r="AZ7336" s="45"/>
      <c r="BA7336" s="25"/>
    </row>
    <row r="7337" spans="52:57" x14ac:dyDescent="0.25">
      <c r="BA7337" s="25"/>
    </row>
    <row r="7338" spans="52:57" x14ac:dyDescent="0.25">
      <c r="AZ7338" s="34"/>
      <c r="BA7338" s="25"/>
    </row>
    <row r="7339" spans="52:57" x14ac:dyDescent="0.25">
      <c r="AZ7339" s="33"/>
      <c r="BA7339" s="25"/>
    </row>
    <row r="7341" spans="52:57" x14ac:dyDescent="0.25">
      <c r="AZ7341" s="34"/>
      <c r="BA7341" s="35"/>
      <c r="BB7341" s="35"/>
      <c r="BC7341" s="35"/>
      <c r="BD7341" s="35"/>
    </row>
    <row r="7342" spans="52:57" x14ac:dyDescent="0.25">
      <c r="AZ7342" s="33"/>
    </row>
    <row r="7343" spans="52:57" x14ac:dyDescent="0.25">
      <c r="AZ7343" s="33"/>
      <c r="BA7343" s="25"/>
      <c r="BE7343" s="35"/>
    </row>
    <row r="7344" spans="52:57" x14ac:dyDescent="0.25">
      <c r="AZ7344" s="33"/>
      <c r="BA7344" s="25"/>
    </row>
    <row r="7345" spans="52:57" x14ac:dyDescent="0.25">
      <c r="AZ7345" s="33"/>
      <c r="BA7345" s="25"/>
    </row>
    <row r="7346" spans="52:57" x14ac:dyDescent="0.25">
      <c r="AZ7346" s="45"/>
      <c r="BA7346" s="25"/>
    </row>
    <row r="7347" spans="52:57" x14ac:dyDescent="0.25">
      <c r="BA7347" s="25"/>
    </row>
    <row r="7348" spans="52:57" x14ac:dyDescent="0.25">
      <c r="AZ7348" s="34"/>
      <c r="BA7348" s="25"/>
    </row>
    <row r="7349" spans="52:57" x14ac:dyDescent="0.25">
      <c r="AZ7349" s="33"/>
      <c r="BA7349" s="25"/>
    </row>
    <row r="7351" spans="52:57" x14ac:dyDescent="0.25">
      <c r="AZ7351" s="34"/>
      <c r="BA7351" s="35"/>
      <c r="BB7351" s="35"/>
      <c r="BC7351" s="35"/>
      <c r="BD7351" s="35"/>
    </row>
    <row r="7352" spans="52:57" x14ac:dyDescent="0.25">
      <c r="AZ7352" s="33"/>
    </row>
    <row r="7353" spans="52:57" x14ac:dyDescent="0.25">
      <c r="AZ7353" s="33"/>
      <c r="BA7353" s="25"/>
      <c r="BE7353" s="35"/>
    </row>
    <row r="7354" spans="52:57" x14ac:dyDescent="0.25">
      <c r="AZ7354" s="33"/>
      <c r="BA7354" s="25"/>
    </row>
    <row r="7355" spans="52:57" x14ac:dyDescent="0.25">
      <c r="AZ7355" s="33"/>
      <c r="BA7355" s="25"/>
    </row>
    <row r="7356" spans="52:57" x14ac:dyDescent="0.25">
      <c r="AZ7356" s="45"/>
      <c r="BA7356" s="25"/>
    </row>
    <row r="7357" spans="52:57" x14ac:dyDescent="0.25">
      <c r="BA7357" s="25"/>
    </row>
    <row r="7358" spans="52:57" x14ac:dyDescent="0.25">
      <c r="AZ7358" s="34"/>
      <c r="BA7358" s="25"/>
    </row>
    <row r="7359" spans="52:57" x14ac:dyDescent="0.25">
      <c r="AZ7359" s="33"/>
      <c r="BA7359" s="25"/>
    </row>
    <row r="7361" spans="52:57" x14ac:dyDescent="0.25">
      <c r="AZ7361" s="34"/>
      <c r="BA7361" s="35"/>
      <c r="BB7361" s="35"/>
      <c r="BC7361" s="35"/>
      <c r="BD7361" s="35"/>
    </row>
    <row r="7362" spans="52:57" x14ac:dyDescent="0.25">
      <c r="AZ7362" s="33"/>
    </row>
    <row r="7363" spans="52:57" x14ac:dyDescent="0.25">
      <c r="AZ7363" s="33"/>
      <c r="BA7363" s="25"/>
      <c r="BE7363" s="35"/>
    </row>
    <row r="7364" spans="52:57" x14ac:dyDescent="0.25">
      <c r="AZ7364" s="33"/>
      <c r="BA7364" s="25"/>
    </row>
    <row r="7365" spans="52:57" x14ac:dyDescent="0.25">
      <c r="AZ7365" s="33"/>
      <c r="BA7365" s="25"/>
    </row>
    <row r="7366" spans="52:57" x14ac:dyDescent="0.25">
      <c r="AZ7366" s="45"/>
      <c r="BA7366" s="25"/>
    </row>
    <row r="7367" spans="52:57" x14ac:dyDescent="0.25">
      <c r="BA7367" s="25"/>
    </row>
    <row r="7368" spans="52:57" x14ac:dyDescent="0.25">
      <c r="AZ7368" s="34"/>
      <c r="BA7368" s="25"/>
    </row>
    <row r="7369" spans="52:57" x14ac:dyDescent="0.25">
      <c r="AZ7369" s="33"/>
      <c r="BA7369" s="25"/>
    </row>
    <row r="7371" spans="52:57" x14ac:dyDescent="0.25">
      <c r="AZ7371" s="34"/>
      <c r="BA7371" s="35"/>
      <c r="BB7371" s="35"/>
      <c r="BC7371" s="35"/>
      <c r="BD7371" s="35"/>
    </row>
    <row r="7372" spans="52:57" x14ac:dyDescent="0.25">
      <c r="AZ7372" s="33"/>
    </row>
    <row r="7373" spans="52:57" x14ac:dyDescent="0.25">
      <c r="AZ7373" s="33"/>
      <c r="BA7373" s="25"/>
      <c r="BE7373" s="35"/>
    </row>
    <row r="7374" spans="52:57" x14ac:dyDescent="0.25">
      <c r="AZ7374" s="33"/>
      <c r="BA7374" s="25"/>
    </row>
    <row r="7375" spans="52:57" x14ac:dyDescent="0.25">
      <c r="AZ7375" s="33"/>
      <c r="BA7375" s="25"/>
    </row>
    <row r="7376" spans="52:57" x14ac:dyDescent="0.25">
      <c r="AZ7376" s="45"/>
      <c r="BA7376" s="25"/>
    </row>
    <row r="7377" spans="52:57" x14ac:dyDescent="0.25">
      <c r="BA7377" s="25"/>
    </row>
    <row r="7378" spans="52:57" x14ac:dyDescent="0.25">
      <c r="AZ7378" s="34"/>
      <c r="BA7378" s="25"/>
    </row>
    <row r="7379" spans="52:57" x14ac:dyDescent="0.25">
      <c r="AZ7379" s="33"/>
      <c r="BA7379" s="25"/>
    </row>
    <row r="7381" spans="52:57" x14ac:dyDescent="0.25">
      <c r="AZ7381" s="34"/>
      <c r="BA7381" s="35"/>
      <c r="BB7381" s="35"/>
      <c r="BC7381" s="35"/>
      <c r="BD7381" s="35"/>
    </row>
    <row r="7382" spans="52:57" x14ac:dyDescent="0.25">
      <c r="AZ7382" s="33"/>
    </row>
    <row r="7383" spans="52:57" x14ac:dyDescent="0.25">
      <c r="AZ7383" s="33"/>
      <c r="BA7383" s="25"/>
      <c r="BE7383" s="35"/>
    </row>
    <row r="7384" spans="52:57" x14ac:dyDescent="0.25">
      <c r="AZ7384" s="33"/>
      <c r="BA7384" s="25"/>
    </row>
    <row r="7385" spans="52:57" x14ac:dyDescent="0.25">
      <c r="AZ7385" s="33"/>
      <c r="BA7385" s="25"/>
    </row>
    <row r="7386" spans="52:57" x14ac:dyDescent="0.25">
      <c r="AZ7386" s="45"/>
      <c r="BA7386" s="25"/>
    </row>
    <row r="7387" spans="52:57" x14ac:dyDescent="0.25">
      <c r="BA7387" s="25"/>
    </row>
    <row r="7388" spans="52:57" x14ac:dyDescent="0.25">
      <c r="AZ7388" s="34"/>
      <c r="BA7388" s="25"/>
    </row>
    <row r="7389" spans="52:57" x14ac:dyDescent="0.25">
      <c r="AZ7389" s="33"/>
      <c r="BA7389" s="25"/>
    </row>
    <row r="7391" spans="52:57" x14ac:dyDescent="0.25">
      <c r="AZ7391" s="34"/>
      <c r="BA7391" s="35"/>
      <c r="BB7391" s="35"/>
      <c r="BC7391" s="35"/>
      <c r="BD7391" s="35"/>
    </row>
    <row r="7392" spans="52:57" x14ac:dyDescent="0.25">
      <c r="AZ7392" s="33"/>
    </row>
    <row r="7393" spans="52:57" x14ac:dyDescent="0.25">
      <c r="AZ7393" s="33"/>
      <c r="BA7393" s="25"/>
      <c r="BE7393" s="35"/>
    </row>
    <row r="7394" spans="52:57" x14ac:dyDescent="0.25">
      <c r="AZ7394" s="33"/>
      <c r="BA7394" s="25"/>
    </row>
    <row r="7395" spans="52:57" x14ac:dyDescent="0.25">
      <c r="AZ7395" s="33"/>
      <c r="BA7395" s="25"/>
    </row>
    <row r="7396" spans="52:57" x14ac:dyDescent="0.25">
      <c r="AZ7396" s="45"/>
      <c r="BA7396" s="25"/>
    </row>
    <row r="7397" spans="52:57" x14ac:dyDescent="0.25">
      <c r="BA7397" s="25"/>
    </row>
    <row r="7398" spans="52:57" x14ac:dyDescent="0.25">
      <c r="AZ7398" s="34"/>
      <c r="BA7398" s="25"/>
    </row>
    <row r="7399" spans="52:57" x14ac:dyDescent="0.25">
      <c r="AZ7399" s="33"/>
      <c r="BA7399" s="25"/>
    </row>
    <row r="7401" spans="52:57" x14ac:dyDescent="0.25">
      <c r="AZ7401" s="34"/>
      <c r="BA7401" s="35"/>
      <c r="BB7401" s="35"/>
      <c r="BC7401" s="35"/>
      <c r="BD7401" s="35"/>
    </row>
    <row r="7402" spans="52:57" x14ac:dyDescent="0.25">
      <c r="AZ7402" s="33"/>
    </row>
    <row r="7403" spans="52:57" x14ac:dyDescent="0.25">
      <c r="AZ7403" s="33"/>
      <c r="BA7403" s="25"/>
      <c r="BE7403" s="35"/>
    </row>
    <row r="7404" spans="52:57" x14ac:dyDescent="0.25">
      <c r="AZ7404" s="33"/>
      <c r="BA7404" s="25"/>
    </row>
    <row r="7405" spans="52:57" x14ac:dyDescent="0.25">
      <c r="AZ7405" s="33"/>
      <c r="BA7405" s="25"/>
    </row>
    <row r="7406" spans="52:57" x14ac:dyDescent="0.25">
      <c r="AZ7406" s="45"/>
      <c r="BA7406" s="25"/>
    </row>
    <row r="7407" spans="52:57" x14ac:dyDescent="0.25">
      <c r="BA7407" s="25"/>
    </row>
    <row r="7408" spans="52:57" x14ac:dyDescent="0.25">
      <c r="AZ7408" s="34"/>
      <c r="BA7408" s="25"/>
    </row>
    <row r="7409" spans="52:57" x14ac:dyDescent="0.25">
      <c r="AZ7409" s="33"/>
      <c r="BA7409" s="25"/>
    </row>
    <row r="7411" spans="52:57" x14ac:dyDescent="0.25">
      <c r="AZ7411" s="34"/>
      <c r="BA7411" s="35"/>
      <c r="BB7411" s="35"/>
      <c r="BC7411" s="35"/>
      <c r="BD7411" s="35"/>
    </row>
    <row r="7412" spans="52:57" x14ac:dyDescent="0.25">
      <c r="AZ7412" s="33"/>
    </row>
    <row r="7413" spans="52:57" x14ac:dyDescent="0.25">
      <c r="AZ7413" s="33"/>
      <c r="BA7413" s="25"/>
      <c r="BE7413" s="35"/>
    </row>
    <row r="7414" spans="52:57" x14ac:dyDescent="0.25">
      <c r="AZ7414" s="33"/>
      <c r="BA7414" s="25"/>
    </row>
    <row r="7415" spans="52:57" x14ac:dyDescent="0.25">
      <c r="AZ7415" s="33"/>
      <c r="BA7415" s="25"/>
    </row>
    <row r="7416" spans="52:57" x14ac:dyDescent="0.25">
      <c r="AZ7416" s="45"/>
      <c r="BA7416" s="25"/>
    </row>
    <row r="7417" spans="52:57" x14ac:dyDescent="0.25">
      <c r="BA7417" s="25"/>
    </row>
    <row r="7418" spans="52:57" x14ac:dyDescent="0.25">
      <c r="AZ7418" s="34"/>
      <c r="BA7418" s="25"/>
    </row>
    <row r="7419" spans="52:57" x14ac:dyDescent="0.25">
      <c r="AZ7419" s="33"/>
      <c r="BA7419" s="25"/>
    </row>
    <row r="7421" spans="52:57" x14ac:dyDescent="0.25">
      <c r="AZ7421" s="34"/>
      <c r="BA7421" s="35"/>
      <c r="BB7421" s="35"/>
      <c r="BC7421" s="35"/>
      <c r="BD7421" s="35"/>
    </row>
    <row r="7422" spans="52:57" x14ac:dyDescent="0.25">
      <c r="AZ7422" s="33"/>
    </row>
    <row r="7423" spans="52:57" x14ac:dyDescent="0.25">
      <c r="AZ7423" s="33"/>
      <c r="BA7423" s="25"/>
      <c r="BE7423" s="35"/>
    </row>
    <row r="7424" spans="52:57" x14ac:dyDescent="0.25">
      <c r="AZ7424" s="33"/>
      <c r="BA7424" s="25"/>
    </row>
    <row r="7425" spans="52:57" x14ac:dyDescent="0.25">
      <c r="AZ7425" s="33"/>
      <c r="BA7425" s="25"/>
    </row>
    <row r="7426" spans="52:57" x14ac:dyDescent="0.25">
      <c r="AZ7426" s="45"/>
      <c r="BA7426" s="25"/>
    </row>
    <row r="7427" spans="52:57" x14ac:dyDescent="0.25">
      <c r="BA7427" s="25"/>
    </row>
    <row r="7428" spans="52:57" x14ac:dyDescent="0.25">
      <c r="AZ7428" s="34"/>
      <c r="BA7428" s="25"/>
    </row>
    <row r="7429" spans="52:57" x14ac:dyDescent="0.25">
      <c r="AZ7429" s="33"/>
      <c r="BA7429" s="25"/>
    </row>
    <row r="7431" spans="52:57" x14ac:dyDescent="0.25">
      <c r="AZ7431" s="34"/>
      <c r="BA7431" s="35"/>
      <c r="BB7431" s="35"/>
      <c r="BC7431" s="35"/>
      <c r="BD7431" s="35"/>
    </row>
    <row r="7432" spans="52:57" x14ac:dyDescent="0.25">
      <c r="AZ7432" s="33"/>
    </row>
    <row r="7433" spans="52:57" x14ac:dyDescent="0.25">
      <c r="AZ7433" s="33"/>
      <c r="BA7433" s="25"/>
      <c r="BE7433" s="35"/>
    </row>
    <row r="7434" spans="52:57" x14ac:dyDescent="0.25">
      <c r="AZ7434" s="33"/>
      <c r="BA7434" s="25"/>
    </row>
    <row r="7435" spans="52:57" x14ac:dyDescent="0.25">
      <c r="AZ7435" s="33"/>
      <c r="BA7435" s="25"/>
    </row>
    <row r="7436" spans="52:57" x14ac:dyDescent="0.25">
      <c r="AZ7436" s="45"/>
      <c r="BA7436" s="25"/>
    </row>
    <row r="7437" spans="52:57" x14ac:dyDescent="0.25">
      <c r="BA7437" s="25"/>
    </row>
    <row r="7438" spans="52:57" x14ac:dyDescent="0.25">
      <c r="AZ7438" s="34"/>
      <c r="BA7438" s="25"/>
    </row>
    <row r="7439" spans="52:57" x14ac:dyDescent="0.25">
      <c r="AZ7439" s="33"/>
      <c r="BA7439" s="25"/>
    </row>
    <row r="7441" spans="52:57" x14ac:dyDescent="0.25">
      <c r="AZ7441" s="34"/>
      <c r="BA7441" s="35"/>
      <c r="BB7441" s="35"/>
      <c r="BC7441" s="35"/>
      <c r="BD7441" s="35"/>
    </row>
    <row r="7442" spans="52:57" x14ac:dyDescent="0.25">
      <c r="AZ7442" s="33"/>
    </row>
    <row r="7443" spans="52:57" x14ac:dyDescent="0.25">
      <c r="AZ7443" s="33"/>
      <c r="BA7443" s="25"/>
      <c r="BE7443" s="35"/>
    </row>
    <row r="7444" spans="52:57" x14ac:dyDescent="0.25">
      <c r="AZ7444" s="33"/>
      <c r="BA7444" s="25"/>
    </row>
    <row r="7445" spans="52:57" x14ac:dyDescent="0.25">
      <c r="AZ7445" s="33"/>
      <c r="BA7445" s="25"/>
    </row>
    <row r="7446" spans="52:57" x14ac:dyDescent="0.25">
      <c r="AZ7446" s="45"/>
      <c r="BA7446" s="25"/>
    </row>
    <row r="7447" spans="52:57" x14ac:dyDescent="0.25">
      <c r="BA7447" s="25"/>
    </row>
    <row r="7448" spans="52:57" x14ac:dyDescent="0.25">
      <c r="AZ7448" s="34"/>
      <c r="BA7448" s="25"/>
    </row>
    <row r="7449" spans="52:57" x14ac:dyDescent="0.25">
      <c r="AZ7449" s="33"/>
      <c r="BA7449" s="25"/>
    </row>
    <row r="7451" spans="52:57" x14ac:dyDescent="0.25">
      <c r="AZ7451" s="34"/>
      <c r="BA7451" s="35"/>
      <c r="BB7451" s="35"/>
      <c r="BC7451" s="35"/>
      <c r="BD7451" s="35"/>
    </row>
    <row r="7452" spans="52:57" x14ac:dyDescent="0.25">
      <c r="AZ7452" s="33"/>
    </row>
    <row r="7453" spans="52:57" x14ac:dyDescent="0.25">
      <c r="AZ7453" s="33"/>
      <c r="BA7453" s="25"/>
      <c r="BE7453" s="35"/>
    </row>
    <row r="7454" spans="52:57" x14ac:dyDescent="0.25">
      <c r="AZ7454" s="33"/>
      <c r="BA7454" s="25"/>
    </row>
    <row r="7455" spans="52:57" x14ac:dyDescent="0.25">
      <c r="AZ7455" s="33"/>
      <c r="BA7455" s="25"/>
    </row>
    <row r="7456" spans="52:57" x14ac:dyDescent="0.25">
      <c r="AZ7456" s="45"/>
      <c r="BA7456" s="25"/>
    </row>
    <row r="7457" spans="52:57" x14ac:dyDescent="0.25">
      <c r="BA7457" s="25"/>
    </row>
    <row r="7458" spans="52:57" x14ac:dyDescent="0.25">
      <c r="AZ7458" s="34"/>
      <c r="BA7458" s="25"/>
    </row>
    <row r="7459" spans="52:57" x14ac:dyDescent="0.25">
      <c r="AZ7459" s="33"/>
      <c r="BA7459" s="25"/>
    </row>
    <row r="7461" spans="52:57" x14ac:dyDescent="0.25">
      <c r="AZ7461" s="34"/>
      <c r="BA7461" s="35"/>
      <c r="BB7461" s="35"/>
      <c r="BC7461" s="35"/>
      <c r="BD7461" s="35"/>
    </row>
    <row r="7462" spans="52:57" x14ac:dyDescent="0.25">
      <c r="AZ7462" s="33"/>
    </row>
    <row r="7463" spans="52:57" x14ac:dyDescent="0.25">
      <c r="AZ7463" s="33"/>
      <c r="BA7463" s="25"/>
      <c r="BE7463" s="35"/>
    </row>
    <row r="7464" spans="52:57" x14ac:dyDescent="0.25">
      <c r="AZ7464" s="33"/>
      <c r="BA7464" s="25"/>
    </row>
    <row r="7465" spans="52:57" x14ac:dyDescent="0.25">
      <c r="AZ7465" s="33"/>
      <c r="BA7465" s="25"/>
    </row>
    <row r="7466" spans="52:57" x14ac:dyDescent="0.25">
      <c r="AZ7466" s="45"/>
      <c r="BA7466" s="25"/>
    </row>
    <row r="7467" spans="52:57" x14ac:dyDescent="0.25">
      <c r="BA7467" s="25"/>
    </row>
    <row r="7468" spans="52:57" x14ac:dyDescent="0.25">
      <c r="AZ7468" s="34"/>
      <c r="BA7468" s="25"/>
    </row>
    <row r="7469" spans="52:57" x14ac:dyDescent="0.25">
      <c r="AZ7469" s="33"/>
      <c r="BA7469" s="25"/>
    </row>
    <row r="7471" spans="52:57" x14ac:dyDescent="0.25">
      <c r="AZ7471" s="34"/>
      <c r="BA7471" s="35"/>
      <c r="BB7471" s="35"/>
      <c r="BC7471" s="35"/>
      <c r="BD7471" s="35"/>
    </row>
    <row r="7472" spans="52:57" x14ac:dyDescent="0.25">
      <c r="AZ7472" s="33"/>
    </row>
    <row r="7473" spans="52:57" x14ac:dyDescent="0.25">
      <c r="AZ7473" s="33"/>
      <c r="BA7473" s="25"/>
      <c r="BE7473" s="35"/>
    </row>
    <row r="7474" spans="52:57" x14ac:dyDescent="0.25">
      <c r="AZ7474" s="33"/>
      <c r="BA7474" s="25"/>
    </row>
    <row r="7475" spans="52:57" x14ac:dyDescent="0.25">
      <c r="AZ7475" s="33"/>
      <c r="BA7475" s="25"/>
    </row>
    <row r="7476" spans="52:57" x14ac:dyDescent="0.25">
      <c r="AZ7476" s="45"/>
      <c r="BA7476" s="25"/>
    </row>
    <row r="7477" spans="52:57" x14ac:dyDescent="0.25">
      <c r="BA7477" s="25"/>
    </row>
    <row r="7478" spans="52:57" x14ac:dyDescent="0.25">
      <c r="AZ7478" s="34"/>
      <c r="BA7478" s="25"/>
    </row>
    <row r="7479" spans="52:57" x14ac:dyDescent="0.25">
      <c r="AZ7479" s="33"/>
      <c r="BA7479" s="25"/>
    </row>
    <row r="7481" spans="52:57" x14ac:dyDescent="0.25">
      <c r="AZ7481" s="34"/>
      <c r="BA7481" s="35"/>
      <c r="BB7481" s="35"/>
      <c r="BC7481" s="35"/>
      <c r="BD7481" s="35"/>
    </row>
    <row r="7482" spans="52:57" x14ac:dyDescent="0.25">
      <c r="AZ7482" s="33"/>
    </row>
    <row r="7483" spans="52:57" x14ac:dyDescent="0.25">
      <c r="AZ7483" s="33"/>
      <c r="BA7483" s="25"/>
      <c r="BE7483" s="35"/>
    </row>
    <row r="7484" spans="52:57" x14ac:dyDescent="0.25">
      <c r="AZ7484" s="33"/>
      <c r="BA7484" s="25"/>
    </row>
    <row r="7485" spans="52:57" x14ac:dyDescent="0.25">
      <c r="AZ7485" s="33"/>
      <c r="BA7485" s="25"/>
    </row>
    <row r="7486" spans="52:57" x14ac:dyDescent="0.25">
      <c r="AZ7486" s="45"/>
      <c r="BA7486" s="25"/>
    </row>
    <row r="7487" spans="52:57" x14ac:dyDescent="0.25">
      <c r="BA7487" s="25"/>
    </row>
    <row r="7488" spans="52:57" x14ac:dyDescent="0.25">
      <c r="AZ7488" s="34"/>
      <c r="BA7488" s="25"/>
    </row>
    <row r="7489" spans="52:57" x14ac:dyDescent="0.25">
      <c r="AZ7489" s="33"/>
      <c r="BA7489" s="25"/>
    </row>
    <row r="7491" spans="52:57" x14ac:dyDescent="0.25">
      <c r="AZ7491" s="34"/>
      <c r="BA7491" s="35"/>
      <c r="BB7491" s="35"/>
      <c r="BC7491" s="35"/>
      <c r="BD7491" s="35"/>
    </row>
    <row r="7492" spans="52:57" x14ac:dyDescent="0.25">
      <c r="AZ7492" s="33"/>
    </row>
    <row r="7493" spans="52:57" x14ac:dyDescent="0.25">
      <c r="AZ7493" s="33"/>
      <c r="BA7493" s="25"/>
      <c r="BE7493" s="35"/>
    </row>
    <row r="7494" spans="52:57" x14ac:dyDescent="0.25">
      <c r="AZ7494" s="33"/>
      <c r="BA7494" s="25"/>
    </row>
    <row r="7495" spans="52:57" x14ac:dyDescent="0.25">
      <c r="AZ7495" s="33"/>
      <c r="BA7495" s="25"/>
    </row>
    <row r="7496" spans="52:57" x14ac:dyDescent="0.25">
      <c r="AZ7496" s="45"/>
      <c r="BA7496" s="25"/>
    </row>
    <row r="7497" spans="52:57" x14ac:dyDescent="0.25">
      <c r="BA7497" s="25"/>
    </row>
    <row r="7498" spans="52:57" x14ac:dyDescent="0.25">
      <c r="AZ7498" s="34"/>
      <c r="BA7498" s="25"/>
    </row>
    <row r="7499" spans="52:57" x14ac:dyDescent="0.25">
      <c r="AZ7499" s="33"/>
      <c r="BA7499" s="25"/>
    </row>
    <row r="7501" spans="52:57" x14ac:dyDescent="0.25">
      <c r="AZ7501" s="34"/>
      <c r="BA7501" s="35"/>
      <c r="BB7501" s="35"/>
      <c r="BC7501" s="35"/>
      <c r="BD7501" s="35"/>
    </row>
    <row r="7502" spans="52:57" x14ac:dyDescent="0.25">
      <c r="AZ7502" s="33"/>
    </row>
    <row r="7503" spans="52:57" x14ac:dyDescent="0.25">
      <c r="AZ7503" s="33"/>
      <c r="BA7503" s="25"/>
      <c r="BE7503" s="35"/>
    </row>
    <row r="7504" spans="52:57" x14ac:dyDescent="0.25">
      <c r="AZ7504" s="33"/>
      <c r="BA7504" s="25"/>
    </row>
    <row r="7505" spans="52:57" x14ac:dyDescent="0.25">
      <c r="AZ7505" s="33"/>
      <c r="BA7505" s="25"/>
    </row>
    <row r="7506" spans="52:57" x14ac:dyDescent="0.25">
      <c r="AZ7506" s="45"/>
      <c r="BA7506" s="25"/>
    </row>
    <row r="7507" spans="52:57" x14ac:dyDescent="0.25">
      <c r="BA7507" s="25"/>
    </row>
    <row r="7508" spans="52:57" x14ac:dyDescent="0.25">
      <c r="AZ7508" s="34"/>
      <c r="BA7508" s="25"/>
    </row>
    <row r="7509" spans="52:57" x14ac:dyDescent="0.25">
      <c r="AZ7509" s="33"/>
      <c r="BA7509" s="25"/>
    </row>
    <row r="7511" spans="52:57" x14ac:dyDescent="0.25">
      <c r="AZ7511" s="34"/>
      <c r="BA7511" s="35"/>
      <c r="BB7511" s="35"/>
      <c r="BC7511" s="35"/>
      <c r="BD7511" s="35"/>
    </row>
    <row r="7512" spans="52:57" x14ac:dyDescent="0.25">
      <c r="AZ7512" s="33"/>
    </row>
    <row r="7513" spans="52:57" x14ac:dyDescent="0.25">
      <c r="AZ7513" s="33"/>
      <c r="BA7513" s="25"/>
      <c r="BE7513" s="35"/>
    </row>
    <row r="7514" spans="52:57" x14ac:dyDescent="0.25">
      <c r="AZ7514" s="33"/>
      <c r="BA7514" s="25"/>
    </row>
    <row r="7515" spans="52:57" x14ac:dyDescent="0.25">
      <c r="AZ7515" s="33"/>
      <c r="BA7515" s="25"/>
    </row>
    <row r="7516" spans="52:57" x14ac:dyDescent="0.25">
      <c r="AZ7516" s="45"/>
      <c r="BA7516" s="25"/>
    </row>
    <row r="7517" spans="52:57" x14ac:dyDescent="0.25">
      <c r="BA7517" s="25"/>
    </row>
    <row r="7518" spans="52:57" x14ac:dyDescent="0.25">
      <c r="AZ7518" s="34"/>
      <c r="BA7518" s="25"/>
    </row>
    <row r="7519" spans="52:57" x14ac:dyDescent="0.25">
      <c r="AZ7519" s="33"/>
      <c r="BA7519" s="25"/>
    </row>
    <row r="7521" spans="52:57" x14ac:dyDescent="0.25">
      <c r="AZ7521" s="34"/>
      <c r="BA7521" s="35"/>
      <c r="BB7521" s="35"/>
      <c r="BC7521" s="35"/>
      <c r="BD7521" s="35"/>
    </row>
    <row r="7522" spans="52:57" x14ac:dyDescent="0.25">
      <c r="AZ7522" s="33"/>
    </row>
    <row r="7523" spans="52:57" x14ac:dyDescent="0.25">
      <c r="AZ7523" s="33"/>
      <c r="BA7523" s="25"/>
      <c r="BE7523" s="35"/>
    </row>
    <row r="7524" spans="52:57" x14ac:dyDescent="0.25">
      <c r="AZ7524" s="33"/>
      <c r="BA7524" s="25"/>
    </row>
    <row r="7525" spans="52:57" x14ac:dyDescent="0.25">
      <c r="AZ7525" s="33"/>
      <c r="BA7525" s="25"/>
    </row>
    <row r="7526" spans="52:57" x14ac:dyDescent="0.25">
      <c r="AZ7526" s="45"/>
      <c r="BA7526" s="25"/>
    </row>
    <row r="7527" spans="52:57" x14ac:dyDescent="0.25">
      <c r="BA7527" s="25"/>
    </row>
    <row r="7528" spans="52:57" x14ac:dyDescent="0.25">
      <c r="AZ7528" s="34"/>
      <c r="BA7528" s="25"/>
    </row>
    <row r="7529" spans="52:57" x14ac:dyDescent="0.25">
      <c r="AZ7529" s="33"/>
      <c r="BA7529" s="25"/>
    </row>
    <row r="7531" spans="52:57" x14ac:dyDescent="0.25">
      <c r="AZ7531" s="34"/>
      <c r="BA7531" s="35"/>
      <c r="BB7531" s="35"/>
      <c r="BC7531" s="35"/>
      <c r="BD7531" s="35"/>
    </row>
    <row r="7532" spans="52:57" x14ac:dyDescent="0.25">
      <c r="AZ7532" s="33"/>
    </row>
    <row r="7533" spans="52:57" x14ac:dyDescent="0.25">
      <c r="AZ7533" s="33"/>
      <c r="BA7533" s="25"/>
      <c r="BE7533" s="35"/>
    </row>
    <row r="7534" spans="52:57" x14ac:dyDescent="0.25">
      <c r="AZ7534" s="33"/>
      <c r="BA7534" s="25"/>
    </row>
    <row r="7535" spans="52:57" x14ac:dyDescent="0.25">
      <c r="AZ7535" s="33"/>
      <c r="BA7535" s="25"/>
    </row>
    <row r="7536" spans="52:57" x14ac:dyDescent="0.25">
      <c r="AZ7536" s="45"/>
      <c r="BA7536" s="25"/>
    </row>
    <row r="7537" spans="52:57" x14ac:dyDescent="0.25">
      <c r="BA7537" s="25"/>
    </row>
    <row r="7538" spans="52:57" x14ac:dyDescent="0.25">
      <c r="AZ7538" s="34"/>
      <c r="BA7538" s="25"/>
    </row>
    <row r="7539" spans="52:57" x14ac:dyDescent="0.25">
      <c r="AZ7539" s="33"/>
      <c r="BA7539" s="25"/>
    </row>
    <row r="7541" spans="52:57" x14ac:dyDescent="0.25">
      <c r="AZ7541" s="34"/>
      <c r="BA7541" s="35"/>
      <c r="BB7541" s="35"/>
      <c r="BC7541" s="35"/>
      <c r="BD7541" s="35"/>
    </row>
    <row r="7542" spans="52:57" x14ac:dyDescent="0.25">
      <c r="AZ7542" s="33"/>
    </row>
    <row r="7543" spans="52:57" x14ac:dyDescent="0.25">
      <c r="AZ7543" s="33"/>
      <c r="BA7543" s="25"/>
      <c r="BE7543" s="35"/>
    </row>
    <row r="7544" spans="52:57" x14ac:dyDescent="0.25">
      <c r="AZ7544" s="33"/>
      <c r="BA7544" s="25"/>
    </row>
    <row r="7545" spans="52:57" x14ac:dyDescent="0.25">
      <c r="AZ7545" s="33"/>
      <c r="BA7545" s="25"/>
    </row>
    <row r="7546" spans="52:57" x14ac:dyDescent="0.25">
      <c r="AZ7546" s="45"/>
      <c r="BA7546" s="25"/>
    </row>
    <row r="7547" spans="52:57" x14ac:dyDescent="0.25">
      <c r="BA7547" s="25"/>
    </row>
    <row r="7548" spans="52:57" x14ac:dyDescent="0.25">
      <c r="AZ7548" s="34"/>
      <c r="BA7548" s="25"/>
    </row>
    <row r="7549" spans="52:57" x14ac:dyDescent="0.25">
      <c r="AZ7549" s="33"/>
      <c r="BA7549" s="25"/>
    </row>
    <row r="7551" spans="52:57" x14ac:dyDescent="0.25">
      <c r="AZ7551" s="34"/>
      <c r="BA7551" s="35"/>
      <c r="BB7551" s="35"/>
      <c r="BC7551" s="35"/>
      <c r="BD7551" s="35"/>
    </row>
    <row r="7552" spans="52:57" x14ac:dyDescent="0.25">
      <c r="AZ7552" s="33"/>
    </row>
    <row r="7553" spans="52:57" x14ac:dyDescent="0.25">
      <c r="AZ7553" s="33"/>
      <c r="BA7553" s="25"/>
      <c r="BE7553" s="35"/>
    </row>
    <row r="7554" spans="52:57" x14ac:dyDescent="0.25">
      <c r="AZ7554" s="33"/>
      <c r="BA7554" s="25"/>
    </row>
    <row r="7555" spans="52:57" x14ac:dyDescent="0.25">
      <c r="AZ7555" s="33"/>
      <c r="BA7555" s="25"/>
    </row>
    <row r="7556" spans="52:57" x14ac:dyDescent="0.25">
      <c r="AZ7556" s="45"/>
      <c r="BA7556" s="25"/>
    </row>
    <row r="7557" spans="52:57" x14ac:dyDescent="0.25">
      <c r="BA7557" s="25"/>
    </row>
    <row r="7558" spans="52:57" x14ac:dyDescent="0.25">
      <c r="AZ7558" s="34"/>
      <c r="BA7558" s="25"/>
    </row>
    <row r="7559" spans="52:57" x14ac:dyDescent="0.25">
      <c r="AZ7559" s="33"/>
      <c r="BA7559" s="25"/>
    </row>
    <row r="7561" spans="52:57" x14ac:dyDescent="0.25">
      <c r="AZ7561" s="34"/>
      <c r="BA7561" s="35"/>
      <c r="BB7561" s="35"/>
      <c r="BC7561" s="35"/>
      <c r="BD7561" s="35"/>
    </row>
    <row r="7562" spans="52:57" x14ac:dyDescent="0.25">
      <c r="AZ7562" s="33"/>
    </row>
    <row r="7563" spans="52:57" x14ac:dyDescent="0.25">
      <c r="AZ7563" s="33"/>
      <c r="BA7563" s="25"/>
      <c r="BE7563" s="35"/>
    </row>
    <row r="7564" spans="52:57" x14ac:dyDescent="0.25">
      <c r="AZ7564" s="33"/>
      <c r="BA7564" s="25"/>
    </row>
    <row r="7565" spans="52:57" x14ac:dyDescent="0.25">
      <c r="AZ7565" s="33"/>
      <c r="BA7565" s="25"/>
    </row>
    <row r="7566" spans="52:57" x14ac:dyDescent="0.25">
      <c r="AZ7566" s="45"/>
      <c r="BA7566" s="25"/>
    </row>
    <row r="7567" spans="52:57" x14ac:dyDescent="0.25">
      <c r="BA7567" s="25"/>
    </row>
    <row r="7568" spans="52:57" x14ac:dyDescent="0.25">
      <c r="AZ7568" s="34"/>
      <c r="BA7568" s="25"/>
    </row>
    <row r="7569" spans="52:57" x14ac:dyDescent="0.25">
      <c r="AZ7569" s="33"/>
      <c r="BA7569" s="25"/>
    </row>
    <row r="7571" spans="52:57" x14ac:dyDescent="0.25">
      <c r="AZ7571" s="34"/>
      <c r="BA7571" s="35"/>
      <c r="BB7571" s="35"/>
      <c r="BC7571" s="35"/>
      <c r="BD7571" s="35"/>
    </row>
    <row r="7572" spans="52:57" x14ac:dyDescent="0.25">
      <c r="AZ7572" s="33"/>
    </row>
    <row r="7573" spans="52:57" x14ac:dyDescent="0.25">
      <c r="AZ7573" s="33"/>
      <c r="BA7573" s="25"/>
      <c r="BE7573" s="35"/>
    </row>
    <row r="7574" spans="52:57" x14ac:dyDescent="0.25">
      <c r="AZ7574" s="33"/>
      <c r="BA7574" s="25"/>
    </row>
    <row r="7575" spans="52:57" x14ac:dyDescent="0.25">
      <c r="AZ7575" s="33"/>
      <c r="BA7575" s="25"/>
    </row>
    <row r="7576" spans="52:57" x14ac:dyDescent="0.25">
      <c r="AZ7576" s="45"/>
      <c r="BA7576" s="25"/>
    </row>
    <row r="7577" spans="52:57" x14ac:dyDescent="0.25">
      <c r="BA7577" s="25"/>
    </row>
    <row r="7578" spans="52:57" x14ac:dyDescent="0.25">
      <c r="AZ7578" s="34"/>
      <c r="BA7578" s="25"/>
    </row>
    <row r="7579" spans="52:57" x14ac:dyDescent="0.25">
      <c r="AZ7579" s="33"/>
      <c r="BA7579" s="25"/>
    </row>
    <row r="7581" spans="52:57" x14ac:dyDescent="0.25">
      <c r="AZ7581" s="34"/>
      <c r="BA7581" s="35"/>
      <c r="BB7581" s="35"/>
      <c r="BC7581" s="35"/>
      <c r="BD7581" s="35"/>
    </row>
    <row r="7582" spans="52:57" x14ac:dyDescent="0.25">
      <c r="AZ7582" s="33"/>
    </row>
    <row r="7583" spans="52:57" x14ac:dyDescent="0.25">
      <c r="AZ7583" s="33"/>
      <c r="BA7583" s="25"/>
      <c r="BE7583" s="35"/>
    </row>
    <row r="7584" spans="52:57" x14ac:dyDescent="0.25">
      <c r="AZ7584" s="33"/>
      <c r="BA7584" s="25"/>
    </row>
    <row r="7585" spans="52:57" x14ac:dyDescent="0.25">
      <c r="AZ7585" s="33"/>
      <c r="BA7585" s="25"/>
    </row>
    <row r="7586" spans="52:57" x14ac:dyDescent="0.25">
      <c r="AZ7586" s="45"/>
      <c r="BA7586" s="25"/>
    </row>
    <row r="7587" spans="52:57" x14ac:dyDescent="0.25">
      <c r="BA7587" s="25"/>
    </row>
    <row r="7588" spans="52:57" x14ac:dyDescent="0.25">
      <c r="AZ7588" s="34"/>
      <c r="BA7588" s="25"/>
    </row>
    <row r="7589" spans="52:57" x14ac:dyDescent="0.25">
      <c r="AZ7589" s="33"/>
      <c r="BA7589" s="25"/>
    </row>
    <row r="7591" spans="52:57" x14ac:dyDescent="0.25">
      <c r="AZ7591" s="34"/>
      <c r="BA7591" s="35"/>
      <c r="BB7591" s="35"/>
      <c r="BC7591" s="35"/>
      <c r="BD7591" s="35"/>
    </row>
    <row r="7592" spans="52:57" x14ac:dyDescent="0.25">
      <c r="AZ7592" s="33"/>
    </row>
    <row r="7593" spans="52:57" x14ac:dyDescent="0.25">
      <c r="AZ7593" s="33"/>
      <c r="BA7593" s="25"/>
      <c r="BE7593" s="35"/>
    </row>
    <row r="7594" spans="52:57" x14ac:dyDescent="0.25">
      <c r="AZ7594" s="33"/>
      <c r="BA7594" s="25"/>
    </row>
    <row r="7595" spans="52:57" x14ac:dyDescent="0.25">
      <c r="AZ7595" s="33"/>
      <c r="BA7595" s="25"/>
    </row>
    <row r="7596" spans="52:57" x14ac:dyDescent="0.25">
      <c r="AZ7596" s="45"/>
      <c r="BA7596" s="25"/>
    </row>
    <row r="7597" spans="52:57" x14ac:dyDescent="0.25">
      <c r="BA7597" s="25"/>
    </row>
    <row r="7598" spans="52:57" x14ac:dyDescent="0.25">
      <c r="AZ7598" s="34"/>
      <c r="BA7598" s="25"/>
    </row>
    <row r="7599" spans="52:57" x14ac:dyDescent="0.25">
      <c r="AZ7599" s="33"/>
      <c r="BA7599" s="25"/>
    </row>
    <row r="7601" spans="52:57" x14ac:dyDescent="0.25">
      <c r="AZ7601" s="34"/>
      <c r="BA7601" s="35"/>
      <c r="BB7601" s="35"/>
      <c r="BC7601" s="35"/>
      <c r="BD7601" s="35"/>
    </row>
    <row r="7602" spans="52:57" x14ac:dyDescent="0.25">
      <c r="AZ7602" s="33"/>
    </row>
    <row r="7603" spans="52:57" x14ac:dyDescent="0.25">
      <c r="AZ7603" s="33"/>
      <c r="BA7603" s="25"/>
      <c r="BE7603" s="35"/>
    </row>
    <row r="7604" spans="52:57" x14ac:dyDescent="0.25">
      <c r="AZ7604" s="33"/>
      <c r="BA7604" s="25"/>
    </row>
    <row r="7605" spans="52:57" x14ac:dyDescent="0.25">
      <c r="AZ7605" s="33"/>
      <c r="BA7605" s="25"/>
    </row>
    <row r="7606" spans="52:57" x14ac:dyDescent="0.25">
      <c r="AZ7606" s="45"/>
      <c r="BA7606" s="25"/>
    </row>
    <row r="7607" spans="52:57" x14ac:dyDescent="0.25">
      <c r="BA7607" s="25"/>
    </row>
    <row r="7608" spans="52:57" x14ac:dyDescent="0.25">
      <c r="AZ7608" s="34"/>
      <c r="BA7608" s="25"/>
    </row>
    <row r="7609" spans="52:57" x14ac:dyDescent="0.25">
      <c r="AZ7609" s="33"/>
      <c r="BA7609" s="25"/>
    </row>
    <row r="7611" spans="52:57" x14ac:dyDescent="0.25">
      <c r="AZ7611" s="34"/>
      <c r="BA7611" s="35"/>
      <c r="BB7611" s="35"/>
      <c r="BC7611" s="35"/>
      <c r="BD7611" s="35"/>
    </row>
    <row r="7612" spans="52:57" x14ac:dyDescent="0.25">
      <c r="AZ7612" s="33"/>
    </row>
    <row r="7613" spans="52:57" x14ac:dyDescent="0.25">
      <c r="AZ7613" s="33"/>
      <c r="BA7613" s="25"/>
      <c r="BE7613" s="35"/>
    </row>
    <row r="7614" spans="52:57" x14ac:dyDescent="0.25">
      <c r="AZ7614" s="33"/>
      <c r="BA7614" s="25"/>
    </row>
    <row r="7615" spans="52:57" x14ac:dyDescent="0.25">
      <c r="AZ7615" s="33"/>
      <c r="BA7615" s="25"/>
    </row>
    <row r="7616" spans="52:57" x14ac:dyDescent="0.25">
      <c r="AZ7616" s="45"/>
      <c r="BA7616" s="25"/>
    </row>
    <row r="7617" spans="52:57" x14ac:dyDescent="0.25">
      <c r="BA7617" s="25"/>
    </row>
    <row r="7618" spans="52:57" x14ac:dyDescent="0.25">
      <c r="AZ7618" s="34"/>
      <c r="BA7618" s="25"/>
    </row>
    <row r="7619" spans="52:57" x14ac:dyDescent="0.25">
      <c r="AZ7619" s="33"/>
      <c r="BA7619" s="25"/>
    </row>
    <row r="7621" spans="52:57" x14ac:dyDescent="0.25">
      <c r="AZ7621" s="34"/>
      <c r="BA7621" s="35"/>
      <c r="BB7621" s="35"/>
      <c r="BC7621" s="35"/>
      <c r="BD7621" s="35"/>
    </row>
    <row r="7622" spans="52:57" x14ac:dyDescent="0.25">
      <c r="AZ7622" s="33"/>
    </row>
    <row r="7623" spans="52:57" x14ac:dyDescent="0.25">
      <c r="AZ7623" s="33"/>
      <c r="BA7623" s="25"/>
      <c r="BE7623" s="35"/>
    </row>
    <row r="7624" spans="52:57" x14ac:dyDescent="0.25">
      <c r="AZ7624" s="33"/>
      <c r="BA7624" s="25"/>
    </row>
    <row r="7625" spans="52:57" x14ac:dyDescent="0.25">
      <c r="AZ7625" s="33"/>
      <c r="BA7625" s="25"/>
    </row>
    <row r="7626" spans="52:57" x14ac:dyDescent="0.25">
      <c r="AZ7626" s="45"/>
      <c r="BA7626" s="25"/>
    </row>
    <row r="7627" spans="52:57" x14ac:dyDescent="0.25">
      <c r="BA7627" s="25"/>
    </row>
    <row r="7628" spans="52:57" x14ac:dyDescent="0.25">
      <c r="AZ7628" s="34"/>
      <c r="BA7628" s="25"/>
    </row>
    <row r="7629" spans="52:57" x14ac:dyDescent="0.25">
      <c r="AZ7629" s="33"/>
      <c r="BA7629" s="25"/>
    </row>
    <row r="7631" spans="52:57" x14ac:dyDescent="0.25">
      <c r="AZ7631" s="34"/>
      <c r="BA7631" s="35"/>
      <c r="BB7631" s="35"/>
      <c r="BC7631" s="35"/>
      <c r="BD7631" s="35"/>
    </row>
    <row r="7632" spans="52:57" x14ac:dyDescent="0.25">
      <c r="AZ7632" s="33"/>
    </row>
    <row r="7633" spans="52:57" x14ac:dyDescent="0.25">
      <c r="AZ7633" s="33"/>
      <c r="BA7633" s="25"/>
      <c r="BE7633" s="35"/>
    </row>
    <row r="7634" spans="52:57" x14ac:dyDescent="0.25">
      <c r="AZ7634" s="33"/>
      <c r="BA7634" s="25"/>
    </row>
    <row r="7635" spans="52:57" x14ac:dyDescent="0.25">
      <c r="AZ7635" s="33"/>
      <c r="BA7635" s="25"/>
    </row>
    <row r="7636" spans="52:57" x14ac:dyDescent="0.25">
      <c r="AZ7636" s="45"/>
      <c r="BA7636" s="25"/>
    </row>
    <row r="7637" spans="52:57" x14ac:dyDescent="0.25">
      <c r="BA7637" s="25"/>
    </row>
    <row r="7638" spans="52:57" x14ac:dyDescent="0.25">
      <c r="AZ7638" s="34"/>
      <c r="BA7638" s="25"/>
    </row>
    <row r="7639" spans="52:57" x14ac:dyDescent="0.25">
      <c r="AZ7639" s="33"/>
      <c r="BA7639" s="25"/>
    </row>
    <row r="7641" spans="52:57" x14ac:dyDescent="0.25">
      <c r="AZ7641" s="34"/>
      <c r="BA7641" s="35"/>
      <c r="BB7641" s="35"/>
      <c r="BC7641" s="35"/>
      <c r="BD7641" s="35"/>
    </row>
    <row r="7642" spans="52:57" x14ac:dyDescent="0.25">
      <c r="AZ7642" s="33"/>
    </row>
    <row r="7643" spans="52:57" x14ac:dyDescent="0.25">
      <c r="AZ7643" s="33"/>
      <c r="BA7643" s="25"/>
      <c r="BE7643" s="35"/>
    </row>
    <row r="7644" spans="52:57" x14ac:dyDescent="0.25">
      <c r="AZ7644" s="33"/>
      <c r="BA7644" s="25"/>
    </row>
    <row r="7645" spans="52:57" x14ac:dyDescent="0.25">
      <c r="AZ7645" s="33"/>
      <c r="BA7645" s="25"/>
    </row>
    <row r="7646" spans="52:57" x14ac:dyDescent="0.25">
      <c r="AZ7646" s="45"/>
      <c r="BA7646" s="25"/>
    </row>
    <row r="7647" spans="52:57" x14ac:dyDescent="0.25">
      <c r="BA7647" s="25"/>
    </row>
    <row r="7648" spans="52:57" x14ac:dyDescent="0.25">
      <c r="AZ7648" s="34"/>
      <c r="BA7648" s="25"/>
    </row>
    <row r="7649" spans="52:57" x14ac:dyDescent="0.25">
      <c r="AZ7649" s="33"/>
      <c r="BA7649" s="25"/>
    </row>
    <row r="7651" spans="52:57" x14ac:dyDescent="0.25">
      <c r="AZ7651" s="34"/>
      <c r="BA7651" s="35"/>
      <c r="BB7651" s="35"/>
      <c r="BC7651" s="35"/>
      <c r="BD7651" s="35"/>
    </row>
    <row r="7652" spans="52:57" x14ac:dyDescent="0.25">
      <c r="AZ7652" s="33"/>
    </row>
    <row r="7653" spans="52:57" x14ac:dyDescent="0.25">
      <c r="AZ7653" s="33"/>
      <c r="BA7653" s="25"/>
      <c r="BE7653" s="35"/>
    </row>
    <row r="7654" spans="52:57" x14ac:dyDescent="0.25">
      <c r="AZ7654" s="33"/>
      <c r="BA7654" s="25"/>
    </row>
    <row r="7655" spans="52:57" x14ac:dyDescent="0.25">
      <c r="AZ7655" s="33"/>
      <c r="BA7655" s="25"/>
    </row>
    <row r="7656" spans="52:57" x14ac:dyDescent="0.25">
      <c r="AZ7656" s="45"/>
      <c r="BA7656" s="25"/>
    </row>
    <row r="7657" spans="52:57" x14ac:dyDescent="0.25">
      <c r="BA7657" s="25"/>
    </row>
    <row r="7658" spans="52:57" x14ac:dyDescent="0.25">
      <c r="AZ7658" s="34"/>
      <c r="BA7658" s="25"/>
    </row>
    <row r="7659" spans="52:57" x14ac:dyDescent="0.25">
      <c r="AZ7659" s="33"/>
      <c r="BA7659" s="25"/>
    </row>
    <row r="7661" spans="52:57" x14ac:dyDescent="0.25">
      <c r="AZ7661" s="34"/>
      <c r="BA7661" s="35"/>
      <c r="BB7661" s="35"/>
      <c r="BC7661" s="35"/>
      <c r="BD7661" s="35"/>
    </row>
    <row r="7662" spans="52:57" x14ac:dyDescent="0.25">
      <c r="AZ7662" s="33"/>
    </row>
    <row r="7663" spans="52:57" x14ac:dyDescent="0.25">
      <c r="AZ7663" s="33"/>
      <c r="BA7663" s="25"/>
      <c r="BE7663" s="35"/>
    </row>
    <row r="7664" spans="52:57" x14ac:dyDescent="0.25">
      <c r="AZ7664" s="33"/>
      <c r="BA7664" s="25"/>
    </row>
    <row r="7665" spans="52:57" x14ac:dyDescent="0.25">
      <c r="AZ7665" s="33"/>
      <c r="BA7665" s="25"/>
    </row>
    <row r="7666" spans="52:57" x14ac:dyDescent="0.25">
      <c r="AZ7666" s="45"/>
      <c r="BA7666" s="25"/>
    </row>
    <row r="7667" spans="52:57" x14ac:dyDescent="0.25">
      <c r="BA7667" s="25"/>
    </row>
    <row r="7668" spans="52:57" x14ac:dyDescent="0.25">
      <c r="AZ7668" s="34"/>
      <c r="BA7668" s="25"/>
    </row>
    <row r="7669" spans="52:57" x14ac:dyDescent="0.25">
      <c r="AZ7669" s="33"/>
      <c r="BA7669" s="25"/>
    </row>
    <row r="7671" spans="52:57" x14ac:dyDescent="0.25">
      <c r="AZ7671" s="34"/>
      <c r="BA7671" s="35"/>
      <c r="BB7671" s="35"/>
      <c r="BC7671" s="35"/>
      <c r="BD7671" s="35"/>
    </row>
    <row r="7672" spans="52:57" x14ac:dyDescent="0.25">
      <c r="AZ7672" s="33"/>
    </row>
    <row r="7673" spans="52:57" x14ac:dyDescent="0.25">
      <c r="AZ7673" s="33"/>
      <c r="BA7673" s="25"/>
      <c r="BE7673" s="35"/>
    </row>
    <row r="7674" spans="52:57" x14ac:dyDescent="0.25">
      <c r="AZ7674" s="33"/>
      <c r="BA7674" s="25"/>
    </row>
    <row r="7675" spans="52:57" x14ac:dyDescent="0.25">
      <c r="AZ7675" s="33"/>
      <c r="BA7675" s="25"/>
    </row>
    <row r="7676" spans="52:57" x14ac:dyDescent="0.25">
      <c r="AZ7676" s="45"/>
      <c r="BA7676" s="25"/>
    </row>
    <row r="7677" spans="52:57" x14ac:dyDescent="0.25">
      <c r="BA7677" s="25"/>
    </row>
    <row r="7678" spans="52:57" x14ac:dyDescent="0.25">
      <c r="AZ7678" s="34"/>
      <c r="BA7678" s="25"/>
    </row>
    <row r="7679" spans="52:57" x14ac:dyDescent="0.25">
      <c r="AZ7679" s="33"/>
      <c r="BA7679" s="25"/>
    </row>
    <row r="7681" spans="52:57" x14ac:dyDescent="0.25">
      <c r="AZ7681" s="34"/>
      <c r="BA7681" s="35"/>
      <c r="BB7681" s="35"/>
      <c r="BC7681" s="35"/>
      <c r="BD7681" s="35"/>
    </row>
    <row r="7682" spans="52:57" x14ac:dyDescent="0.25">
      <c r="AZ7682" s="33"/>
    </row>
    <row r="7683" spans="52:57" x14ac:dyDescent="0.25">
      <c r="AZ7683" s="33"/>
      <c r="BA7683" s="25"/>
      <c r="BE7683" s="35"/>
    </row>
    <row r="7684" spans="52:57" x14ac:dyDescent="0.25">
      <c r="AZ7684" s="33"/>
      <c r="BA7684" s="25"/>
    </row>
    <row r="7685" spans="52:57" x14ac:dyDescent="0.25">
      <c r="AZ7685" s="33"/>
      <c r="BA7685" s="25"/>
    </row>
    <row r="7686" spans="52:57" x14ac:dyDescent="0.25">
      <c r="AZ7686" s="45"/>
      <c r="BA7686" s="25"/>
    </row>
    <row r="7687" spans="52:57" x14ac:dyDescent="0.25">
      <c r="BA7687" s="25"/>
    </row>
    <row r="7688" spans="52:57" x14ac:dyDescent="0.25">
      <c r="AZ7688" s="34"/>
      <c r="BA7688" s="25"/>
    </row>
    <row r="7689" spans="52:57" x14ac:dyDescent="0.25">
      <c r="AZ7689" s="33"/>
      <c r="BA7689" s="25"/>
    </row>
    <row r="7691" spans="52:57" x14ac:dyDescent="0.25">
      <c r="AZ7691" s="34"/>
      <c r="BA7691" s="35"/>
      <c r="BB7691" s="35"/>
      <c r="BC7691" s="35"/>
      <c r="BD7691" s="35"/>
    </row>
    <row r="7692" spans="52:57" x14ac:dyDescent="0.25">
      <c r="AZ7692" s="33"/>
    </row>
    <row r="7693" spans="52:57" x14ac:dyDescent="0.25">
      <c r="AZ7693" s="33"/>
      <c r="BA7693" s="25"/>
      <c r="BE7693" s="35"/>
    </row>
    <row r="7694" spans="52:57" x14ac:dyDescent="0.25">
      <c r="AZ7694" s="33"/>
      <c r="BA7694" s="25"/>
    </row>
    <row r="7695" spans="52:57" x14ac:dyDescent="0.25">
      <c r="AZ7695" s="33"/>
      <c r="BA7695" s="25"/>
    </row>
    <row r="7696" spans="52:57" x14ac:dyDescent="0.25">
      <c r="AZ7696" s="45"/>
      <c r="BA7696" s="25"/>
    </row>
    <row r="7697" spans="52:57" x14ac:dyDescent="0.25">
      <c r="BA7697" s="25"/>
    </row>
    <row r="7698" spans="52:57" x14ac:dyDescent="0.25">
      <c r="AZ7698" s="34"/>
      <c r="BA7698" s="25"/>
    </row>
    <row r="7699" spans="52:57" x14ac:dyDescent="0.25">
      <c r="AZ7699" s="33"/>
      <c r="BA7699" s="25"/>
    </row>
    <row r="7701" spans="52:57" x14ac:dyDescent="0.25">
      <c r="AZ7701" s="34"/>
      <c r="BA7701" s="35"/>
      <c r="BB7701" s="35"/>
      <c r="BC7701" s="35"/>
      <c r="BD7701" s="35"/>
    </row>
    <row r="7702" spans="52:57" x14ac:dyDescent="0.25">
      <c r="AZ7702" s="33"/>
    </row>
    <row r="7703" spans="52:57" x14ac:dyDescent="0.25">
      <c r="AZ7703" s="33"/>
      <c r="BA7703" s="25"/>
      <c r="BE7703" s="35"/>
    </row>
    <row r="7704" spans="52:57" x14ac:dyDescent="0.25">
      <c r="AZ7704" s="33"/>
      <c r="BA7704" s="25"/>
    </row>
    <row r="7705" spans="52:57" x14ac:dyDescent="0.25">
      <c r="AZ7705" s="33"/>
      <c r="BA7705" s="25"/>
    </row>
    <row r="7706" spans="52:57" x14ac:dyDescent="0.25">
      <c r="AZ7706" s="45"/>
      <c r="BA7706" s="25"/>
    </row>
    <row r="7707" spans="52:57" x14ac:dyDescent="0.25">
      <c r="BA7707" s="25"/>
    </row>
    <row r="7708" spans="52:57" x14ac:dyDescent="0.25">
      <c r="AZ7708" s="34"/>
      <c r="BA7708" s="25"/>
    </row>
    <row r="7709" spans="52:57" x14ac:dyDescent="0.25">
      <c r="AZ7709" s="33"/>
      <c r="BA7709" s="25"/>
    </row>
    <row r="7711" spans="52:57" x14ac:dyDescent="0.25">
      <c r="AZ7711" s="34"/>
      <c r="BA7711" s="35"/>
      <c r="BB7711" s="35"/>
      <c r="BC7711" s="35"/>
      <c r="BD7711" s="35"/>
    </row>
    <row r="7712" spans="52:57" x14ac:dyDescent="0.25">
      <c r="AZ7712" s="33"/>
    </row>
    <row r="7713" spans="52:57" x14ac:dyDescent="0.25">
      <c r="AZ7713" s="33"/>
      <c r="BA7713" s="25"/>
      <c r="BE7713" s="35"/>
    </row>
    <row r="7714" spans="52:57" x14ac:dyDescent="0.25">
      <c r="AZ7714" s="33"/>
      <c r="BA7714" s="25"/>
    </row>
    <row r="7715" spans="52:57" x14ac:dyDescent="0.25">
      <c r="AZ7715" s="33"/>
      <c r="BA7715" s="25"/>
    </row>
    <row r="7716" spans="52:57" x14ac:dyDescent="0.25">
      <c r="AZ7716" s="45"/>
      <c r="BA7716" s="25"/>
    </row>
    <row r="7717" spans="52:57" x14ac:dyDescent="0.25">
      <c r="BA7717" s="25"/>
    </row>
    <row r="7718" spans="52:57" x14ac:dyDescent="0.25">
      <c r="AZ7718" s="34"/>
      <c r="BA7718" s="25"/>
    </row>
    <row r="7719" spans="52:57" x14ac:dyDescent="0.25">
      <c r="AZ7719" s="33"/>
      <c r="BA7719" s="25"/>
    </row>
    <row r="7721" spans="52:57" x14ac:dyDescent="0.25">
      <c r="AZ7721" s="34"/>
      <c r="BA7721" s="35"/>
      <c r="BB7721" s="35"/>
      <c r="BC7721" s="35"/>
      <c r="BD7721" s="35"/>
    </row>
    <row r="7722" spans="52:57" x14ac:dyDescent="0.25">
      <c r="AZ7722" s="33"/>
    </row>
    <row r="7723" spans="52:57" x14ac:dyDescent="0.25">
      <c r="AZ7723" s="33"/>
      <c r="BA7723" s="25"/>
      <c r="BE7723" s="35"/>
    </row>
    <row r="7724" spans="52:57" x14ac:dyDescent="0.25">
      <c r="AZ7724" s="33"/>
      <c r="BA7724" s="25"/>
    </row>
    <row r="7725" spans="52:57" x14ac:dyDescent="0.25">
      <c r="AZ7725" s="33"/>
      <c r="BA7725" s="25"/>
    </row>
    <row r="7726" spans="52:57" x14ac:dyDescent="0.25">
      <c r="AZ7726" s="45"/>
      <c r="BA7726" s="25"/>
    </row>
    <row r="7727" spans="52:57" x14ac:dyDescent="0.25">
      <c r="BA7727" s="25"/>
    </row>
    <row r="7728" spans="52:57" x14ac:dyDescent="0.25">
      <c r="AZ7728" s="34"/>
      <c r="BA7728" s="25"/>
    </row>
    <row r="7729" spans="52:57" x14ac:dyDescent="0.25">
      <c r="AZ7729" s="33"/>
      <c r="BA7729" s="25"/>
    </row>
    <row r="7731" spans="52:57" x14ac:dyDescent="0.25">
      <c r="AZ7731" s="34"/>
      <c r="BA7731" s="35"/>
      <c r="BB7731" s="35"/>
      <c r="BC7731" s="35"/>
      <c r="BD7731" s="35"/>
    </row>
    <row r="7732" spans="52:57" x14ac:dyDescent="0.25">
      <c r="AZ7732" s="33"/>
    </row>
    <row r="7733" spans="52:57" x14ac:dyDescent="0.25">
      <c r="AZ7733" s="33"/>
      <c r="BA7733" s="25"/>
      <c r="BE7733" s="35"/>
    </row>
    <row r="7734" spans="52:57" x14ac:dyDescent="0.25">
      <c r="AZ7734" s="33"/>
      <c r="BA7734" s="25"/>
    </row>
    <row r="7735" spans="52:57" x14ac:dyDescent="0.25">
      <c r="AZ7735" s="33"/>
      <c r="BA7735" s="25"/>
    </row>
    <row r="7736" spans="52:57" x14ac:dyDescent="0.25">
      <c r="AZ7736" s="45"/>
      <c r="BA7736" s="25"/>
    </row>
    <row r="7737" spans="52:57" x14ac:dyDescent="0.25">
      <c r="BA7737" s="25"/>
    </row>
    <row r="7738" spans="52:57" x14ac:dyDescent="0.25">
      <c r="AZ7738" s="34"/>
      <c r="BA7738" s="25"/>
    </row>
    <row r="7739" spans="52:57" x14ac:dyDescent="0.25">
      <c r="AZ7739" s="33"/>
      <c r="BA7739" s="25"/>
    </row>
    <row r="7741" spans="52:57" x14ac:dyDescent="0.25">
      <c r="AZ7741" s="34"/>
      <c r="BA7741" s="35"/>
      <c r="BB7741" s="35"/>
      <c r="BC7741" s="35"/>
      <c r="BD7741" s="35"/>
    </row>
    <row r="7742" spans="52:57" x14ac:dyDescent="0.25">
      <c r="AZ7742" s="33"/>
    </row>
    <row r="7743" spans="52:57" x14ac:dyDescent="0.25">
      <c r="AZ7743" s="33"/>
      <c r="BA7743" s="25"/>
      <c r="BE7743" s="35"/>
    </row>
    <row r="7744" spans="52:57" x14ac:dyDescent="0.25">
      <c r="AZ7744" s="33"/>
      <c r="BA7744" s="25"/>
    </row>
    <row r="7745" spans="52:57" x14ac:dyDescent="0.25">
      <c r="AZ7745" s="33"/>
      <c r="BA7745" s="25"/>
    </row>
    <row r="7746" spans="52:57" x14ac:dyDescent="0.25">
      <c r="AZ7746" s="45"/>
      <c r="BA7746" s="25"/>
    </row>
    <row r="7747" spans="52:57" x14ac:dyDescent="0.25">
      <c r="BA7747" s="25"/>
    </row>
    <row r="7748" spans="52:57" x14ac:dyDescent="0.25">
      <c r="AZ7748" s="34"/>
      <c r="BA7748" s="25"/>
    </row>
    <row r="7749" spans="52:57" x14ac:dyDescent="0.25">
      <c r="AZ7749" s="33"/>
      <c r="BA7749" s="25"/>
    </row>
    <row r="7751" spans="52:57" x14ac:dyDescent="0.25">
      <c r="AZ7751" s="34"/>
      <c r="BA7751" s="35"/>
      <c r="BB7751" s="35"/>
      <c r="BC7751" s="35"/>
      <c r="BD7751" s="35"/>
    </row>
    <row r="7752" spans="52:57" x14ac:dyDescent="0.25">
      <c r="AZ7752" s="33"/>
    </row>
    <row r="7753" spans="52:57" x14ac:dyDescent="0.25">
      <c r="AZ7753" s="33"/>
      <c r="BA7753" s="25"/>
      <c r="BE7753" s="35"/>
    </row>
    <row r="7754" spans="52:57" x14ac:dyDescent="0.25">
      <c r="AZ7754" s="33"/>
      <c r="BA7754" s="25"/>
    </row>
    <row r="7755" spans="52:57" x14ac:dyDescent="0.25">
      <c r="AZ7755" s="33"/>
      <c r="BA7755" s="25"/>
    </row>
    <row r="7756" spans="52:57" x14ac:dyDescent="0.25">
      <c r="AZ7756" s="45"/>
      <c r="BA7756" s="25"/>
    </row>
    <row r="7757" spans="52:57" x14ac:dyDescent="0.25">
      <c r="BA7757" s="25"/>
    </row>
    <row r="7758" spans="52:57" x14ac:dyDescent="0.25">
      <c r="AZ7758" s="34"/>
      <c r="BA7758" s="25"/>
    </row>
    <row r="7759" spans="52:57" x14ac:dyDescent="0.25">
      <c r="AZ7759" s="33"/>
      <c r="BA7759" s="25"/>
    </row>
    <row r="7761" spans="52:57" x14ac:dyDescent="0.25">
      <c r="AZ7761" s="34"/>
      <c r="BA7761" s="35"/>
      <c r="BB7761" s="35"/>
      <c r="BC7761" s="35"/>
      <c r="BD7761" s="35"/>
    </row>
    <row r="7762" spans="52:57" x14ac:dyDescent="0.25">
      <c r="AZ7762" s="33"/>
    </row>
    <row r="7763" spans="52:57" x14ac:dyDescent="0.25">
      <c r="AZ7763" s="33"/>
      <c r="BA7763" s="25"/>
      <c r="BE7763" s="35"/>
    </row>
    <row r="7764" spans="52:57" x14ac:dyDescent="0.25">
      <c r="AZ7764" s="33"/>
      <c r="BA7764" s="25"/>
    </row>
    <row r="7765" spans="52:57" x14ac:dyDescent="0.25">
      <c r="AZ7765" s="33"/>
      <c r="BA7765" s="25"/>
    </row>
    <row r="7766" spans="52:57" x14ac:dyDescent="0.25">
      <c r="AZ7766" s="45"/>
      <c r="BA7766" s="25"/>
    </row>
    <row r="7767" spans="52:57" x14ac:dyDescent="0.25">
      <c r="BA7767" s="25"/>
    </row>
    <row r="7768" spans="52:57" x14ac:dyDescent="0.25">
      <c r="AZ7768" s="34"/>
      <c r="BA7768" s="25"/>
    </row>
    <row r="7769" spans="52:57" x14ac:dyDescent="0.25">
      <c r="AZ7769" s="33"/>
      <c r="BA7769" s="25"/>
    </row>
    <row r="7771" spans="52:57" x14ac:dyDescent="0.25">
      <c r="AZ7771" s="34"/>
      <c r="BA7771" s="35"/>
      <c r="BB7771" s="35"/>
      <c r="BC7771" s="35"/>
      <c r="BD7771" s="35"/>
    </row>
    <row r="7772" spans="52:57" x14ac:dyDescent="0.25">
      <c r="AZ7772" s="33"/>
    </row>
    <row r="7773" spans="52:57" x14ac:dyDescent="0.25">
      <c r="AZ7773" s="33"/>
      <c r="BA7773" s="25"/>
      <c r="BE7773" s="35"/>
    </row>
    <row r="7774" spans="52:57" x14ac:dyDescent="0.25">
      <c r="AZ7774" s="33"/>
      <c r="BA7774" s="25"/>
    </row>
    <row r="7775" spans="52:57" x14ac:dyDescent="0.25">
      <c r="AZ7775" s="33"/>
      <c r="BA7775" s="25"/>
    </row>
    <row r="7776" spans="52:57" x14ac:dyDescent="0.25">
      <c r="AZ7776" s="45"/>
      <c r="BA7776" s="25"/>
    </row>
    <row r="7777" spans="52:57" x14ac:dyDescent="0.25">
      <c r="BA7777" s="25"/>
    </row>
    <row r="7778" spans="52:57" x14ac:dyDescent="0.25">
      <c r="AZ7778" s="34"/>
      <c r="BA7778" s="25"/>
    </row>
    <row r="7779" spans="52:57" x14ac:dyDescent="0.25">
      <c r="AZ7779" s="33"/>
      <c r="BA7779" s="25"/>
    </row>
    <row r="7781" spans="52:57" x14ac:dyDescent="0.25">
      <c r="AZ7781" s="34"/>
      <c r="BA7781" s="35"/>
      <c r="BB7781" s="35"/>
      <c r="BC7781" s="35"/>
      <c r="BD7781" s="35"/>
    </row>
    <row r="7782" spans="52:57" x14ac:dyDescent="0.25">
      <c r="AZ7782" s="33"/>
    </row>
    <row r="7783" spans="52:57" x14ac:dyDescent="0.25">
      <c r="AZ7783" s="33"/>
      <c r="BA7783" s="25"/>
      <c r="BE7783" s="35"/>
    </row>
    <row r="7784" spans="52:57" x14ac:dyDescent="0.25">
      <c r="AZ7784" s="33"/>
      <c r="BA7784" s="25"/>
    </row>
    <row r="7785" spans="52:57" x14ac:dyDescent="0.25">
      <c r="AZ7785" s="33"/>
      <c r="BA7785" s="25"/>
    </row>
    <row r="7786" spans="52:57" x14ac:dyDescent="0.25">
      <c r="AZ7786" s="45"/>
      <c r="BA7786" s="25"/>
    </row>
    <row r="7787" spans="52:57" x14ac:dyDescent="0.25">
      <c r="BA7787" s="25"/>
    </row>
    <row r="7788" spans="52:57" x14ac:dyDescent="0.25">
      <c r="AZ7788" s="34"/>
      <c r="BA7788" s="25"/>
    </row>
    <row r="7789" spans="52:57" x14ac:dyDescent="0.25">
      <c r="AZ7789" s="33"/>
      <c r="BA7789" s="25"/>
    </row>
    <row r="7791" spans="52:57" x14ac:dyDescent="0.25">
      <c r="AZ7791" s="34"/>
      <c r="BA7791" s="35"/>
      <c r="BB7791" s="35"/>
      <c r="BC7791" s="35"/>
      <c r="BD7791" s="35"/>
    </row>
    <row r="7792" spans="52:57" x14ac:dyDescent="0.25">
      <c r="AZ7792" s="33"/>
    </row>
    <row r="7793" spans="52:57" x14ac:dyDescent="0.25">
      <c r="AZ7793" s="33"/>
      <c r="BA7793" s="25"/>
      <c r="BE7793" s="35"/>
    </row>
    <row r="7794" spans="52:57" x14ac:dyDescent="0.25">
      <c r="AZ7794" s="33"/>
      <c r="BA7794" s="25"/>
    </row>
    <row r="7795" spans="52:57" x14ac:dyDescent="0.25">
      <c r="AZ7795" s="33"/>
      <c r="BA7795" s="25"/>
    </row>
    <row r="7796" spans="52:57" x14ac:dyDescent="0.25">
      <c r="AZ7796" s="45"/>
      <c r="BA7796" s="25"/>
    </row>
    <row r="7797" spans="52:57" x14ac:dyDescent="0.25">
      <c r="BA7797" s="25"/>
    </row>
    <row r="7798" spans="52:57" x14ac:dyDescent="0.25">
      <c r="AZ7798" s="34"/>
      <c r="BA7798" s="25"/>
    </row>
    <row r="7799" spans="52:57" x14ac:dyDescent="0.25">
      <c r="AZ7799" s="33"/>
      <c r="BA7799" s="25"/>
    </row>
    <row r="7801" spans="52:57" x14ac:dyDescent="0.25">
      <c r="AZ7801" s="34"/>
      <c r="BA7801" s="35"/>
      <c r="BB7801" s="35"/>
      <c r="BC7801" s="35"/>
      <c r="BD7801" s="35"/>
    </row>
    <row r="7802" spans="52:57" x14ac:dyDescent="0.25">
      <c r="AZ7802" s="33"/>
    </row>
    <row r="7803" spans="52:57" x14ac:dyDescent="0.25">
      <c r="AZ7803" s="33"/>
      <c r="BA7803" s="25"/>
      <c r="BE7803" s="35"/>
    </row>
    <row r="7804" spans="52:57" x14ac:dyDescent="0.25">
      <c r="AZ7804" s="33"/>
      <c r="BA7804" s="25"/>
    </row>
    <row r="7805" spans="52:57" x14ac:dyDescent="0.25">
      <c r="AZ7805" s="33"/>
      <c r="BA7805" s="25"/>
    </row>
    <row r="7806" spans="52:57" x14ac:dyDescent="0.25">
      <c r="AZ7806" s="45"/>
      <c r="BA7806" s="25"/>
    </row>
    <row r="7807" spans="52:57" x14ac:dyDescent="0.25">
      <c r="BA7807" s="25"/>
    </row>
    <row r="7808" spans="52:57" x14ac:dyDescent="0.25">
      <c r="AZ7808" s="34"/>
      <c r="BA7808" s="25"/>
    </row>
    <row r="7809" spans="52:57" x14ac:dyDescent="0.25">
      <c r="AZ7809" s="33"/>
      <c r="BA7809" s="25"/>
    </row>
    <row r="7811" spans="52:57" x14ac:dyDescent="0.25">
      <c r="AZ7811" s="34"/>
      <c r="BA7811" s="35"/>
      <c r="BB7811" s="35"/>
      <c r="BC7811" s="35"/>
      <c r="BD7811" s="35"/>
    </row>
    <row r="7812" spans="52:57" x14ac:dyDescent="0.25">
      <c r="AZ7812" s="33"/>
    </row>
    <row r="7813" spans="52:57" x14ac:dyDescent="0.25">
      <c r="AZ7813" s="33"/>
      <c r="BA7813" s="25"/>
      <c r="BE7813" s="35"/>
    </row>
    <row r="7814" spans="52:57" x14ac:dyDescent="0.25">
      <c r="AZ7814" s="33"/>
      <c r="BA7814" s="25"/>
    </row>
    <row r="7815" spans="52:57" x14ac:dyDescent="0.25">
      <c r="AZ7815" s="33"/>
      <c r="BA7815" s="25"/>
    </row>
    <row r="7816" spans="52:57" x14ac:dyDescent="0.25">
      <c r="AZ7816" s="45"/>
      <c r="BA7816" s="25"/>
    </row>
    <row r="7817" spans="52:57" x14ac:dyDescent="0.25">
      <c r="BA7817" s="25"/>
    </row>
    <row r="7818" spans="52:57" x14ac:dyDescent="0.25">
      <c r="AZ7818" s="34"/>
      <c r="BA7818" s="25"/>
    </row>
    <row r="7819" spans="52:57" x14ac:dyDescent="0.25">
      <c r="AZ7819" s="33"/>
      <c r="BA7819" s="25"/>
    </row>
    <row r="7821" spans="52:57" x14ac:dyDescent="0.25">
      <c r="AZ7821" s="34"/>
      <c r="BA7821" s="35"/>
      <c r="BB7821" s="35"/>
      <c r="BC7821" s="35"/>
      <c r="BD7821" s="35"/>
    </row>
    <row r="7822" spans="52:57" x14ac:dyDescent="0.25">
      <c r="AZ7822" s="33"/>
    </row>
    <row r="7823" spans="52:57" x14ac:dyDescent="0.25">
      <c r="AZ7823" s="33"/>
      <c r="BA7823" s="25"/>
      <c r="BE7823" s="35"/>
    </row>
    <row r="7824" spans="52:57" x14ac:dyDescent="0.25">
      <c r="AZ7824" s="33"/>
      <c r="BA7824" s="25"/>
    </row>
    <row r="7825" spans="52:57" x14ac:dyDescent="0.25">
      <c r="AZ7825" s="33"/>
      <c r="BA7825" s="25"/>
    </row>
    <row r="7826" spans="52:57" x14ac:dyDescent="0.25">
      <c r="AZ7826" s="45"/>
      <c r="BA7826" s="25"/>
    </row>
    <row r="7827" spans="52:57" x14ac:dyDescent="0.25">
      <c r="BA7827" s="25"/>
    </row>
    <row r="7828" spans="52:57" x14ac:dyDescent="0.25">
      <c r="AZ7828" s="34"/>
      <c r="BA7828" s="25"/>
    </row>
    <row r="7829" spans="52:57" x14ac:dyDescent="0.25">
      <c r="AZ7829" s="33"/>
      <c r="BA7829" s="25"/>
    </row>
    <row r="7831" spans="52:57" x14ac:dyDescent="0.25">
      <c r="AZ7831" s="34"/>
      <c r="BA7831" s="35"/>
      <c r="BB7831" s="35"/>
      <c r="BC7831" s="35"/>
      <c r="BD7831" s="35"/>
    </row>
    <row r="7832" spans="52:57" x14ac:dyDescent="0.25">
      <c r="AZ7832" s="33"/>
    </row>
    <row r="7833" spans="52:57" x14ac:dyDescent="0.25">
      <c r="AZ7833" s="33"/>
      <c r="BA7833" s="25"/>
      <c r="BE7833" s="35"/>
    </row>
    <row r="7834" spans="52:57" x14ac:dyDescent="0.25">
      <c r="AZ7834" s="33"/>
      <c r="BA7834" s="25"/>
    </row>
    <row r="7835" spans="52:57" x14ac:dyDescent="0.25">
      <c r="AZ7835" s="33"/>
      <c r="BA7835" s="25"/>
    </row>
    <row r="7836" spans="52:57" x14ac:dyDescent="0.25">
      <c r="AZ7836" s="45"/>
      <c r="BA7836" s="25"/>
    </row>
    <row r="7837" spans="52:57" x14ac:dyDescent="0.25">
      <c r="BA7837" s="25"/>
    </row>
    <row r="7838" spans="52:57" x14ac:dyDescent="0.25">
      <c r="AZ7838" s="34"/>
      <c r="BA7838" s="25"/>
    </row>
    <row r="7839" spans="52:57" x14ac:dyDescent="0.25">
      <c r="AZ7839" s="33"/>
      <c r="BA7839" s="25"/>
    </row>
    <row r="7841" spans="52:57" x14ac:dyDescent="0.25">
      <c r="AZ7841" s="34"/>
      <c r="BA7841" s="35"/>
      <c r="BB7841" s="35"/>
      <c r="BC7841" s="35"/>
      <c r="BD7841" s="35"/>
    </row>
    <row r="7842" spans="52:57" x14ac:dyDescent="0.25">
      <c r="AZ7842" s="33"/>
    </row>
    <row r="7843" spans="52:57" x14ac:dyDescent="0.25">
      <c r="AZ7843" s="33"/>
      <c r="BA7843" s="25"/>
      <c r="BE7843" s="35"/>
    </row>
    <row r="7844" spans="52:57" x14ac:dyDescent="0.25">
      <c r="AZ7844" s="33"/>
      <c r="BA7844" s="25"/>
    </row>
    <row r="7845" spans="52:57" x14ac:dyDescent="0.25">
      <c r="AZ7845" s="33"/>
      <c r="BA7845" s="25"/>
    </row>
    <row r="7846" spans="52:57" x14ac:dyDescent="0.25">
      <c r="AZ7846" s="45"/>
      <c r="BA7846" s="25"/>
    </row>
    <row r="7847" spans="52:57" x14ac:dyDescent="0.25">
      <c r="BA7847" s="25"/>
    </row>
    <row r="7848" spans="52:57" x14ac:dyDescent="0.25">
      <c r="AZ7848" s="34"/>
      <c r="BA7848" s="25"/>
    </row>
    <row r="7849" spans="52:57" x14ac:dyDescent="0.25">
      <c r="AZ7849" s="33"/>
      <c r="BA7849" s="25"/>
    </row>
    <row r="7851" spans="52:57" x14ac:dyDescent="0.25">
      <c r="AZ7851" s="34"/>
      <c r="BA7851" s="35"/>
      <c r="BB7851" s="35"/>
      <c r="BC7851" s="35"/>
      <c r="BD7851" s="35"/>
    </row>
    <row r="7852" spans="52:57" x14ac:dyDescent="0.25">
      <c r="AZ7852" s="33"/>
    </row>
    <row r="7853" spans="52:57" x14ac:dyDescent="0.25">
      <c r="AZ7853" s="33"/>
      <c r="BA7853" s="25"/>
      <c r="BE7853" s="35"/>
    </row>
    <row r="7854" spans="52:57" x14ac:dyDescent="0.25">
      <c r="AZ7854" s="33"/>
      <c r="BA7854" s="25"/>
    </row>
    <row r="7855" spans="52:57" x14ac:dyDescent="0.25">
      <c r="AZ7855" s="33"/>
      <c r="BA7855" s="25"/>
    </row>
    <row r="7856" spans="52:57" x14ac:dyDescent="0.25">
      <c r="AZ7856" s="45"/>
      <c r="BA7856" s="25"/>
    </row>
    <row r="7857" spans="52:57" x14ac:dyDescent="0.25">
      <c r="BA7857" s="25"/>
    </row>
    <row r="7858" spans="52:57" x14ac:dyDescent="0.25">
      <c r="AZ7858" s="34"/>
      <c r="BA7858" s="25"/>
    </row>
    <row r="7859" spans="52:57" x14ac:dyDescent="0.25">
      <c r="AZ7859" s="33"/>
      <c r="BA7859" s="25"/>
    </row>
    <row r="7861" spans="52:57" x14ac:dyDescent="0.25">
      <c r="AZ7861" s="34"/>
      <c r="BA7861" s="35"/>
      <c r="BB7861" s="35"/>
      <c r="BC7861" s="35"/>
      <c r="BD7861" s="35"/>
    </row>
    <row r="7862" spans="52:57" x14ac:dyDescent="0.25">
      <c r="AZ7862" s="33"/>
    </row>
    <row r="7863" spans="52:57" x14ac:dyDescent="0.25">
      <c r="AZ7863" s="33"/>
      <c r="BA7863" s="25"/>
      <c r="BE7863" s="35"/>
    </row>
    <row r="7864" spans="52:57" x14ac:dyDescent="0.25">
      <c r="AZ7864" s="33"/>
      <c r="BA7864" s="25"/>
    </row>
    <row r="7865" spans="52:57" x14ac:dyDescent="0.25">
      <c r="AZ7865" s="33"/>
      <c r="BA7865" s="25"/>
    </row>
    <row r="7866" spans="52:57" x14ac:dyDescent="0.25">
      <c r="AZ7866" s="45"/>
      <c r="BA7866" s="25"/>
    </row>
    <row r="7867" spans="52:57" x14ac:dyDescent="0.25">
      <c r="BA7867" s="25"/>
    </row>
    <row r="7868" spans="52:57" x14ac:dyDescent="0.25">
      <c r="AZ7868" s="34"/>
      <c r="BA7868" s="25"/>
    </row>
    <row r="7869" spans="52:57" x14ac:dyDescent="0.25">
      <c r="AZ7869" s="33"/>
      <c r="BA7869" s="25"/>
    </row>
    <row r="7871" spans="52:57" x14ac:dyDescent="0.25">
      <c r="AZ7871" s="34"/>
      <c r="BA7871" s="35"/>
      <c r="BB7871" s="35"/>
      <c r="BC7871" s="35"/>
      <c r="BD7871" s="35"/>
    </row>
    <row r="7872" spans="52:57" x14ac:dyDescent="0.25">
      <c r="AZ7872" s="33"/>
    </row>
    <row r="7873" spans="52:57" x14ac:dyDescent="0.25">
      <c r="AZ7873" s="33"/>
      <c r="BA7873" s="25"/>
      <c r="BE7873" s="35"/>
    </row>
    <row r="7874" spans="52:57" x14ac:dyDescent="0.25">
      <c r="AZ7874" s="33"/>
      <c r="BA7874" s="25"/>
    </row>
    <row r="7875" spans="52:57" x14ac:dyDescent="0.25">
      <c r="AZ7875" s="33"/>
      <c r="BA7875" s="25"/>
    </row>
    <row r="7876" spans="52:57" x14ac:dyDescent="0.25">
      <c r="AZ7876" s="45"/>
      <c r="BA7876" s="25"/>
    </row>
    <row r="7877" spans="52:57" x14ac:dyDescent="0.25">
      <c r="BA7877" s="25"/>
    </row>
    <row r="7878" spans="52:57" x14ac:dyDescent="0.25">
      <c r="AZ7878" s="34"/>
      <c r="BA7878" s="25"/>
    </row>
    <row r="7879" spans="52:57" x14ac:dyDescent="0.25">
      <c r="AZ7879" s="33"/>
      <c r="BA7879" s="25"/>
    </row>
    <row r="7881" spans="52:57" x14ac:dyDescent="0.25">
      <c r="AZ7881" s="34"/>
      <c r="BA7881" s="35"/>
      <c r="BB7881" s="35"/>
      <c r="BC7881" s="35"/>
      <c r="BD7881" s="35"/>
    </row>
    <row r="7882" spans="52:57" x14ac:dyDescent="0.25">
      <c r="AZ7882" s="33"/>
    </row>
    <row r="7883" spans="52:57" x14ac:dyDescent="0.25">
      <c r="AZ7883" s="33"/>
      <c r="BA7883" s="25"/>
      <c r="BE7883" s="35"/>
    </row>
    <row r="7884" spans="52:57" x14ac:dyDescent="0.25">
      <c r="AZ7884" s="33"/>
      <c r="BA7884" s="25"/>
    </row>
    <row r="7885" spans="52:57" x14ac:dyDescent="0.25">
      <c r="AZ7885" s="33"/>
      <c r="BA7885" s="25"/>
    </row>
    <row r="7886" spans="52:57" x14ac:dyDescent="0.25">
      <c r="AZ7886" s="45"/>
      <c r="BA7886" s="25"/>
    </row>
    <row r="7887" spans="52:57" x14ac:dyDescent="0.25">
      <c r="BA7887" s="25"/>
    </row>
    <row r="7888" spans="52:57" x14ac:dyDescent="0.25">
      <c r="AZ7888" s="34"/>
      <c r="BA7888" s="25"/>
    </row>
    <row r="7889" spans="52:57" x14ac:dyDescent="0.25">
      <c r="AZ7889" s="33"/>
      <c r="BA7889" s="25"/>
    </row>
    <row r="7891" spans="52:57" x14ac:dyDescent="0.25">
      <c r="AZ7891" s="34"/>
      <c r="BA7891" s="35"/>
      <c r="BB7891" s="35"/>
      <c r="BC7891" s="35"/>
      <c r="BD7891" s="35"/>
    </row>
    <row r="7892" spans="52:57" x14ac:dyDescent="0.25">
      <c r="AZ7892" s="33"/>
    </row>
    <row r="7893" spans="52:57" x14ac:dyDescent="0.25">
      <c r="AZ7893" s="33"/>
      <c r="BA7893" s="25"/>
      <c r="BE7893" s="35"/>
    </row>
    <row r="7894" spans="52:57" x14ac:dyDescent="0.25">
      <c r="AZ7894" s="33"/>
      <c r="BA7894" s="25"/>
    </row>
    <row r="7895" spans="52:57" x14ac:dyDescent="0.25">
      <c r="AZ7895" s="33"/>
      <c r="BA7895" s="25"/>
    </row>
    <row r="7896" spans="52:57" x14ac:dyDescent="0.25">
      <c r="AZ7896" s="45"/>
      <c r="BA7896" s="25"/>
    </row>
    <row r="7897" spans="52:57" x14ac:dyDescent="0.25">
      <c r="BA7897" s="25"/>
    </row>
    <row r="7898" spans="52:57" x14ac:dyDescent="0.25">
      <c r="AZ7898" s="34"/>
      <c r="BA7898" s="25"/>
    </row>
    <row r="7899" spans="52:57" x14ac:dyDescent="0.25">
      <c r="AZ7899" s="33"/>
      <c r="BA7899" s="25"/>
    </row>
    <row r="7901" spans="52:57" x14ac:dyDescent="0.25">
      <c r="AZ7901" s="34"/>
      <c r="BA7901" s="35"/>
      <c r="BB7901" s="35"/>
      <c r="BC7901" s="35"/>
      <c r="BD7901" s="35"/>
    </row>
    <row r="7902" spans="52:57" x14ac:dyDescent="0.25">
      <c r="AZ7902" s="33"/>
    </row>
    <row r="7903" spans="52:57" x14ac:dyDescent="0.25">
      <c r="AZ7903" s="33"/>
      <c r="BA7903" s="25"/>
      <c r="BE7903" s="35"/>
    </row>
    <row r="7904" spans="52:57" x14ac:dyDescent="0.25">
      <c r="AZ7904" s="33"/>
      <c r="BA7904" s="25"/>
    </row>
    <row r="7905" spans="52:57" x14ac:dyDescent="0.25">
      <c r="AZ7905" s="33"/>
      <c r="BA7905" s="25"/>
    </row>
    <row r="7906" spans="52:57" x14ac:dyDescent="0.25">
      <c r="AZ7906" s="45"/>
      <c r="BA7906" s="25"/>
    </row>
    <row r="7907" spans="52:57" x14ac:dyDescent="0.25">
      <c r="BA7907" s="25"/>
    </row>
    <row r="7908" spans="52:57" x14ac:dyDescent="0.25">
      <c r="AZ7908" s="34"/>
      <c r="BA7908" s="25"/>
    </row>
    <row r="7909" spans="52:57" x14ac:dyDescent="0.25">
      <c r="AZ7909" s="33"/>
      <c r="BA7909" s="25"/>
    </row>
    <row r="7911" spans="52:57" x14ac:dyDescent="0.25">
      <c r="AZ7911" s="34"/>
      <c r="BA7911" s="35"/>
      <c r="BB7911" s="35"/>
      <c r="BC7911" s="35"/>
      <c r="BD7911" s="35"/>
    </row>
    <row r="7912" spans="52:57" x14ac:dyDescent="0.25">
      <c r="AZ7912" s="33"/>
    </row>
    <row r="7913" spans="52:57" x14ac:dyDescent="0.25">
      <c r="AZ7913" s="33"/>
      <c r="BA7913" s="25"/>
      <c r="BE7913" s="35"/>
    </row>
    <row r="7914" spans="52:57" x14ac:dyDescent="0.25">
      <c r="AZ7914" s="33"/>
      <c r="BA7914" s="25"/>
    </row>
    <row r="7915" spans="52:57" x14ac:dyDescent="0.25">
      <c r="AZ7915" s="33"/>
      <c r="BA7915" s="25"/>
    </row>
    <row r="7916" spans="52:57" x14ac:dyDescent="0.25">
      <c r="AZ7916" s="45"/>
      <c r="BA7916" s="25"/>
    </row>
    <row r="7917" spans="52:57" x14ac:dyDescent="0.25">
      <c r="BA7917" s="25"/>
    </row>
    <row r="7918" spans="52:57" x14ac:dyDescent="0.25">
      <c r="AZ7918" s="34"/>
      <c r="BA7918" s="25"/>
    </row>
    <row r="7919" spans="52:57" x14ac:dyDescent="0.25">
      <c r="AZ7919" s="33"/>
      <c r="BA7919" s="25"/>
    </row>
    <row r="7921" spans="52:57" x14ac:dyDescent="0.25">
      <c r="AZ7921" s="34"/>
      <c r="BA7921" s="35"/>
      <c r="BB7921" s="35"/>
      <c r="BC7921" s="35"/>
      <c r="BD7921" s="35"/>
    </row>
    <row r="7922" spans="52:57" x14ac:dyDescent="0.25">
      <c r="AZ7922" s="33"/>
    </row>
    <row r="7923" spans="52:57" x14ac:dyDescent="0.25">
      <c r="AZ7923" s="33"/>
      <c r="BA7923" s="25"/>
      <c r="BE7923" s="35"/>
    </row>
    <row r="7924" spans="52:57" x14ac:dyDescent="0.25">
      <c r="AZ7924" s="33"/>
      <c r="BA7924" s="25"/>
    </row>
    <row r="7925" spans="52:57" x14ac:dyDescent="0.25">
      <c r="AZ7925" s="33"/>
      <c r="BA7925" s="25"/>
    </row>
    <row r="7926" spans="52:57" x14ac:dyDescent="0.25">
      <c r="AZ7926" s="45"/>
      <c r="BA7926" s="25"/>
    </row>
    <row r="7927" spans="52:57" x14ac:dyDescent="0.25">
      <c r="BA7927" s="25"/>
    </row>
    <row r="7928" spans="52:57" x14ac:dyDescent="0.25">
      <c r="AZ7928" s="34"/>
      <c r="BA7928" s="25"/>
    </row>
    <row r="7929" spans="52:57" x14ac:dyDescent="0.25">
      <c r="AZ7929" s="33"/>
      <c r="BA7929" s="25"/>
    </row>
    <row r="7931" spans="52:57" x14ac:dyDescent="0.25">
      <c r="AZ7931" s="34"/>
      <c r="BA7931" s="35"/>
      <c r="BB7931" s="35"/>
      <c r="BC7931" s="35"/>
      <c r="BD7931" s="35"/>
    </row>
    <row r="7932" spans="52:57" x14ac:dyDescent="0.25">
      <c r="AZ7932" s="33"/>
    </row>
    <row r="7933" spans="52:57" x14ac:dyDescent="0.25">
      <c r="AZ7933" s="33"/>
      <c r="BA7933" s="25"/>
      <c r="BE7933" s="35"/>
    </row>
    <row r="7934" spans="52:57" x14ac:dyDescent="0.25">
      <c r="AZ7934" s="33"/>
      <c r="BA7934" s="25"/>
    </row>
    <row r="7935" spans="52:57" x14ac:dyDescent="0.25">
      <c r="AZ7935" s="33"/>
      <c r="BA7935" s="25"/>
    </row>
    <row r="7936" spans="52:57" x14ac:dyDescent="0.25">
      <c r="AZ7936" s="45"/>
      <c r="BA7936" s="25"/>
    </row>
    <row r="7937" spans="52:57" x14ac:dyDescent="0.25">
      <c r="BA7937" s="25"/>
    </row>
    <row r="7938" spans="52:57" x14ac:dyDescent="0.25">
      <c r="AZ7938" s="34"/>
      <c r="BA7938" s="25"/>
    </row>
    <row r="7939" spans="52:57" x14ac:dyDescent="0.25">
      <c r="AZ7939" s="33"/>
      <c r="BA7939" s="25"/>
    </row>
    <row r="7941" spans="52:57" x14ac:dyDescent="0.25">
      <c r="AZ7941" s="34"/>
      <c r="BA7941" s="35"/>
      <c r="BB7941" s="35"/>
      <c r="BC7941" s="35"/>
      <c r="BD7941" s="35"/>
    </row>
    <row r="7942" spans="52:57" x14ac:dyDescent="0.25">
      <c r="AZ7942" s="33"/>
    </row>
    <row r="7943" spans="52:57" x14ac:dyDescent="0.25">
      <c r="AZ7943" s="33"/>
      <c r="BA7943" s="25"/>
      <c r="BE7943" s="35"/>
    </row>
    <row r="7944" spans="52:57" x14ac:dyDescent="0.25">
      <c r="AZ7944" s="33"/>
      <c r="BA7944" s="25"/>
    </row>
    <row r="7945" spans="52:57" x14ac:dyDescent="0.25">
      <c r="AZ7945" s="33"/>
      <c r="BA7945" s="25"/>
    </row>
    <row r="7946" spans="52:57" x14ac:dyDescent="0.25">
      <c r="AZ7946" s="45"/>
      <c r="BA7946" s="25"/>
    </row>
    <row r="7947" spans="52:57" x14ac:dyDescent="0.25">
      <c r="BA7947" s="25"/>
    </row>
    <row r="7948" spans="52:57" x14ac:dyDescent="0.25">
      <c r="AZ7948" s="34"/>
      <c r="BA7948" s="25"/>
    </row>
    <row r="7949" spans="52:57" x14ac:dyDescent="0.25">
      <c r="AZ7949" s="33"/>
      <c r="BA7949" s="25"/>
    </row>
    <row r="7951" spans="52:57" x14ac:dyDescent="0.25">
      <c r="AZ7951" s="34"/>
      <c r="BA7951" s="35"/>
      <c r="BB7951" s="35"/>
      <c r="BC7951" s="35"/>
      <c r="BD7951" s="35"/>
    </row>
    <row r="7952" spans="52:57" x14ac:dyDescent="0.25">
      <c r="AZ7952" s="33"/>
    </row>
    <row r="7953" spans="52:57" x14ac:dyDescent="0.25">
      <c r="AZ7953" s="33"/>
      <c r="BA7953" s="25"/>
      <c r="BE7953" s="35"/>
    </row>
    <row r="7954" spans="52:57" x14ac:dyDescent="0.25">
      <c r="AZ7954" s="33"/>
      <c r="BA7954" s="25"/>
    </row>
    <row r="7955" spans="52:57" x14ac:dyDescent="0.25">
      <c r="AZ7955" s="33"/>
      <c r="BA7955" s="25"/>
    </row>
    <row r="7956" spans="52:57" x14ac:dyDescent="0.25">
      <c r="AZ7956" s="45"/>
      <c r="BA7956" s="25"/>
    </row>
    <row r="7957" spans="52:57" x14ac:dyDescent="0.25">
      <c r="BA7957" s="25"/>
    </row>
    <row r="7958" spans="52:57" x14ac:dyDescent="0.25">
      <c r="AZ7958" s="34"/>
      <c r="BA7958" s="25"/>
    </row>
    <row r="7959" spans="52:57" x14ac:dyDescent="0.25">
      <c r="AZ7959" s="33"/>
      <c r="BA7959" s="25"/>
    </row>
    <row r="7961" spans="52:57" x14ac:dyDescent="0.25">
      <c r="AZ7961" s="34"/>
      <c r="BA7961" s="35"/>
      <c r="BB7961" s="35"/>
      <c r="BC7961" s="35"/>
      <c r="BD7961" s="35"/>
    </row>
    <row r="7962" spans="52:57" x14ac:dyDescent="0.25">
      <c r="AZ7962" s="33"/>
    </row>
    <row r="7963" spans="52:57" x14ac:dyDescent="0.25">
      <c r="AZ7963" s="33"/>
      <c r="BA7963" s="25"/>
      <c r="BE7963" s="35"/>
    </row>
    <row r="7964" spans="52:57" x14ac:dyDescent="0.25">
      <c r="AZ7964" s="33"/>
      <c r="BA7964" s="25"/>
    </row>
    <row r="7965" spans="52:57" x14ac:dyDescent="0.25">
      <c r="AZ7965" s="33"/>
      <c r="BA7965" s="25"/>
    </row>
    <row r="7966" spans="52:57" x14ac:dyDescent="0.25">
      <c r="AZ7966" s="45"/>
      <c r="BA7966" s="25"/>
    </row>
    <row r="7967" spans="52:57" x14ac:dyDescent="0.25">
      <c r="BA7967" s="25"/>
    </row>
    <row r="7968" spans="52:57" x14ac:dyDescent="0.25">
      <c r="AZ7968" s="34"/>
      <c r="BA7968" s="25"/>
    </row>
    <row r="7969" spans="52:57" x14ac:dyDescent="0.25">
      <c r="AZ7969" s="33"/>
      <c r="BA7969" s="25"/>
    </row>
    <row r="7971" spans="52:57" x14ac:dyDescent="0.25">
      <c r="AZ7971" s="34"/>
      <c r="BA7971" s="35"/>
      <c r="BB7971" s="35"/>
      <c r="BC7971" s="35"/>
      <c r="BD7971" s="35"/>
    </row>
    <row r="7972" spans="52:57" x14ac:dyDescent="0.25">
      <c r="AZ7972" s="33"/>
    </row>
    <row r="7973" spans="52:57" x14ac:dyDescent="0.25">
      <c r="AZ7973" s="33"/>
      <c r="BA7973" s="25"/>
      <c r="BE7973" s="35"/>
    </row>
    <row r="7974" spans="52:57" x14ac:dyDescent="0.25">
      <c r="AZ7974" s="33"/>
      <c r="BA7974" s="25"/>
    </row>
    <row r="7975" spans="52:57" x14ac:dyDescent="0.25">
      <c r="AZ7975" s="33"/>
      <c r="BA7975" s="25"/>
    </row>
    <row r="7976" spans="52:57" x14ac:dyDescent="0.25">
      <c r="AZ7976" s="45"/>
      <c r="BA7976" s="25"/>
    </row>
    <row r="7977" spans="52:57" x14ac:dyDescent="0.25">
      <c r="BA7977" s="25"/>
    </row>
    <row r="7978" spans="52:57" x14ac:dyDescent="0.25">
      <c r="AZ7978" s="34"/>
      <c r="BA7978" s="25"/>
    </row>
    <row r="7979" spans="52:57" x14ac:dyDescent="0.25">
      <c r="AZ7979" s="33"/>
      <c r="BA7979" s="25"/>
    </row>
    <row r="7981" spans="52:57" x14ac:dyDescent="0.25">
      <c r="AZ7981" s="34"/>
      <c r="BA7981" s="35"/>
      <c r="BB7981" s="35"/>
      <c r="BC7981" s="35"/>
      <c r="BD7981" s="35"/>
    </row>
    <row r="7982" spans="52:57" x14ac:dyDescent="0.25">
      <c r="AZ7982" s="33"/>
    </row>
    <row r="7983" spans="52:57" x14ac:dyDescent="0.25">
      <c r="AZ7983" s="33"/>
      <c r="BA7983" s="25"/>
      <c r="BE7983" s="35"/>
    </row>
    <row r="7984" spans="52:57" x14ac:dyDescent="0.25">
      <c r="AZ7984" s="33"/>
      <c r="BA7984" s="25"/>
    </row>
    <row r="7985" spans="52:57" x14ac:dyDescent="0.25">
      <c r="AZ7985" s="33"/>
      <c r="BA7985" s="25"/>
    </row>
    <row r="7986" spans="52:57" x14ac:dyDescent="0.25">
      <c r="AZ7986" s="45"/>
      <c r="BA7986" s="25"/>
    </row>
    <row r="7987" spans="52:57" x14ac:dyDescent="0.25">
      <c r="BA7987" s="25"/>
    </row>
    <row r="7988" spans="52:57" x14ac:dyDescent="0.25">
      <c r="AZ7988" s="34"/>
      <c r="BA7988" s="25"/>
    </row>
    <row r="7989" spans="52:57" x14ac:dyDescent="0.25">
      <c r="AZ7989" s="33"/>
      <c r="BA7989" s="25"/>
    </row>
    <row r="7991" spans="52:57" x14ac:dyDescent="0.25">
      <c r="AZ7991" s="34"/>
      <c r="BA7991" s="35"/>
      <c r="BB7991" s="35"/>
      <c r="BC7991" s="35"/>
      <c r="BD7991" s="35"/>
    </row>
    <row r="7992" spans="52:57" x14ac:dyDescent="0.25">
      <c r="AZ7992" s="33"/>
    </row>
    <row r="7993" spans="52:57" x14ac:dyDescent="0.25">
      <c r="AZ7993" s="33"/>
      <c r="BA7993" s="25"/>
      <c r="BE7993" s="35"/>
    </row>
    <row r="7994" spans="52:57" x14ac:dyDescent="0.25">
      <c r="AZ7994" s="33"/>
      <c r="BA7994" s="25"/>
    </row>
    <row r="7995" spans="52:57" x14ac:dyDescent="0.25">
      <c r="AZ7995" s="33"/>
      <c r="BA7995" s="25"/>
    </row>
    <row r="7996" spans="52:57" x14ac:dyDescent="0.25">
      <c r="AZ7996" s="45"/>
      <c r="BA7996" s="25"/>
    </row>
    <row r="7997" spans="52:57" x14ac:dyDescent="0.25">
      <c r="BA7997" s="25"/>
    </row>
    <row r="7998" spans="52:57" x14ac:dyDescent="0.25">
      <c r="AZ7998" s="34"/>
      <c r="BA7998" s="25"/>
    </row>
    <row r="7999" spans="52:57" x14ac:dyDescent="0.25">
      <c r="AZ7999" s="33"/>
      <c r="BA7999" s="25"/>
    </row>
    <row r="8001" spans="52:57" x14ac:dyDescent="0.25">
      <c r="AZ8001" s="34"/>
      <c r="BA8001" s="35"/>
      <c r="BB8001" s="35"/>
      <c r="BC8001" s="35"/>
      <c r="BD8001" s="35"/>
    </row>
    <row r="8002" spans="52:57" x14ac:dyDescent="0.25">
      <c r="AZ8002" s="33"/>
    </row>
    <row r="8003" spans="52:57" x14ac:dyDescent="0.25">
      <c r="AZ8003" s="33"/>
      <c r="BA8003" s="25"/>
      <c r="BE8003" s="35"/>
    </row>
    <row r="8004" spans="52:57" x14ac:dyDescent="0.25">
      <c r="AZ8004" s="33"/>
      <c r="BA8004" s="25"/>
    </row>
    <row r="8005" spans="52:57" x14ac:dyDescent="0.25">
      <c r="AZ8005" s="33"/>
      <c r="BA8005" s="25"/>
    </row>
    <row r="8006" spans="52:57" x14ac:dyDescent="0.25">
      <c r="AZ8006" s="45"/>
      <c r="BA8006" s="25"/>
    </row>
    <row r="8007" spans="52:57" x14ac:dyDescent="0.25">
      <c r="BA8007" s="25"/>
    </row>
    <row r="8008" spans="52:57" x14ac:dyDescent="0.25">
      <c r="AZ8008" s="34"/>
      <c r="BA8008" s="25"/>
    </row>
    <row r="8009" spans="52:57" x14ac:dyDescent="0.25">
      <c r="AZ8009" s="33"/>
      <c r="BA8009" s="25"/>
    </row>
    <row r="8011" spans="52:57" x14ac:dyDescent="0.25">
      <c r="AZ8011" s="34"/>
      <c r="BA8011" s="35"/>
      <c r="BB8011" s="35"/>
      <c r="BC8011" s="35"/>
      <c r="BD8011" s="35"/>
    </row>
    <row r="8012" spans="52:57" x14ac:dyDescent="0.25">
      <c r="AZ8012" s="33"/>
    </row>
    <row r="8013" spans="52:57" x14ac:dyDescent="0.25">
      <c r="AZ8013" s="33"/>
      <c r="BA8013" s="25"/>
      <c r="BE8013" s="35"/>
    </row>
    <row r="8014" spans="52:57" x14ac:dyDescent="0.25">
      <c r="AZ8014" s="33"/>
      <c r="BA8014" s="25"/>
    </row>
    <row r="8015" spans="52:57" x14ac:dyDescent="0.25">
      <c r="AZ8015" s="33"/>
      <c r="BA8015" s="25"/>
    </row>
    <row r="8016" spans="52:57" x14ac:dyDescent="0.25">
      <c r="AZ8016" s="45"/>
      <c r="BA8016" s="25"/>
    </row>
    <row r="8017" spans="52:57" x14ac:dyDescent="0.25">
      <c r="BA8017" s="25"/>
    </row>
    <row r="8018" spans="52:57" x14ac:dyDescent="0.25">
      <c r="AZ8018" s="34"/>
      <c r="BA8018" s="25"/>
    </row>
    <row r="8019" spans="52:57" x14ac:dyDescent="0.25">
      <c r="AZ8019" s="33"/>
      <c r="BA8019" s="25"/>
    </row>
    <row r="8021" spans="52:57" x14ac:dyDescent="0.25">
      <c r="AZ8021" s="34"/>
      <c r="BA8021" s="35"/>
      <c r="BB8021" s="35"/>
      <c r="BC8021" s="35"/>
      <c r="BD8021" s="35"/>
    </row>
    <row r="8022" spans="52:57" x14ac:dyDescent="0.25">
      <c r="AZ8022" s="33"/>
    </row>
    <row r="8023" spans="52:57" x14ac:dyDescent="0.25">
      <c r="AZ8023" s="33"/>
      <c r="BA8023" s="25"/>
      <c r="BE8023" s="35"/>
    </row>
    <row r="8024" spans="52:57" x14ac:dyDescent="0.25">
      <c r="AZ8024" s="33"/>
      <c r="BA8024" s="25"/>
    </row>
    <row r="8025" spans="52:57" x14ac:dyDescent="0.25">
      <c r="AZ8025" s="33"/>
      <c r="BA8025" s="25"/>
    </row>
    <row r="8026" spans="52:57" x14ac:dyDescent="0.25">
      <c r="AZ8026" s="45"/>
      <c r="BA8026" s="25"/>
    </row>
    <row r="8027" spans="52:57" x14ac:dyDescent="0.25">
      <c r="BA8027" s="25"/>
    </row>
    <row r="8028" spans="52:57" x14ac:dyDescent="0.25">
      <c r="AZ8028" s="34"/>
      <c r="BA8028" s="25"/>
    </row>
    <row r="8029" spans="52:57" x14ac:dyDescent="0.25">
      <c r="AZ8029" s="33"/>
      <c r="BA8029" s="25"/>
    </row>
    <row r="8031" spans="52:57" x14ac:dyDescent="0.25">
      <c r="AZ8031" s="34"/>
      <c r="BA8031" s="35"/>
      <c r="BB8031" s="35"/>
      <c r="BC8031" s="35"/>
      <c r="BD8031" s="35"/>
    </row>
    <row r="8032" spans="52:57" x14ac:dyDescent="0.25">
      <c r="AZ8032" s="33"/>
    </row>
    <row r="8033" spans="52:57" x14ac:dyDescent="0.25">
      <c r="AZ8033" s="33"/>
      <c r="BA8033" s="25"/>
      <c r="BE8033" s="35"/>
    </row>
    <row r="8034" spans="52:57" x14ac:dyDescent="0.25">
      <c r="AZ8034" s="33"/>
      <c r="BA8034" s="25"/>
    </row>
    <row r="8035" spans="52:57" x14ac:dyDescent="0.25">
      <c r="AZ8035" s="33"/>
      <c r="BA8035" s="25"/>
    </row>
    <row r="8036" spans="52:57" x14ac:dyDescent="0.25">
      <c r="AZ8036" s="45"/>
      <c r="BA8036" s="25"/>
    </row>
    <row r="8037" spans="52:57" x14ac:dyDescent="0.25">
      <c r="BA8037" s="25"/>
    </row>
    <row r="8038" spans="52:57" x14ac:dyDescent="0.25">
      <c r="AZ8038" s="34"/>
      <c r="BA8038" s="25"/>
    </row>
    <row r="8039" spans="52:57" x14ac:dyDescent="0.25">
      <c r="AZ8039" s="33"/>
      <c r="BA8039" s="25"/>
    </row>
    <row r="8041" spans="52:57" x14ac:dyDescent="0.25">
      <c r="AZ8041" s="34"/>
      <c r="BA8041" s="35"/>
      <c r="BB8041" s="35"/>
      <c r="BC8041" s="35"/>
      <c r="BD8041" s="35"/>
    </row>
    <row r="8042" spans="52:57" x14ac:dyDescent="0.25">
      <c r="AZ8042" s="33"/>
    </row>
    <row r="8043" spans="52:57" x14ac:dyDescent="0.25">
      <c r="AZ8043" s="33"/>
      <c r="BA8043" s="25"/>
      <c r="BE8043" s="35"/>
    </row>
    <row r="8044" spans="52:57" x14ac:dyDescent="0.25">
      <c r="AZ8044" s="33"/>
      <c r="BA8044" s="25"/>
    </row>
    <row r="8045" spans="52:57" x14ac:dyDescent="0.25">
      <c r="AZ8045" s="33"/>
      <c r="BA8045" s="25"/>
    </row>
    <row r="8046" spans="52:57" x14ac:dyDescent="0.25">
      <c r="AZ8046" s="45"/>
      <c r="BA8046" s="25"/>
    </row>
    <row r="8047" spans="52:57" x14ac:dyDescent="0.25">
      <c r="BA8047" s="25"/>
    </row>
    <row r="8048" spans="52:57" x14ac:dyDescent="0.25">
      <c r="AZ8048" s="34"/>
      <c r="BA8048" s="25"/>
    </row>
    <row r="8049" spans="52:57" x14ac:dyDescent="0.25">
      <c r="AZ8049" s="33"/>
      <c r="BA8049" s="25"/>
    </row>
    <row r="8051" spans="52:57" x14ac:dyDescent="0.25">
      <c r="AZ8051" s="34"/>
      <c r="BA8051" s="35"/>
      <c r="BB8051" s="35"/>
      <c r="BC8051" s="35"/>
      <c r="BD8051" s="35"/>
    </row>
    <row r="8052" spans="52:57" x14ac:dyDescent="0.25">
      <c r="AZ8052" s="33"/>
    </row>
    <row r="8053" spans="52:57" x14ac:dyDescent="0.25">
      <c r="AZ8053" s="33"/>
      <c r="BA8053" s="25"/>
      <c r="BE8053" s="35"/>
    </row>
    <row r="8054" spans="52:57" x14ac:dyDescent="0.25">
      <c r="AZ8054" s="33"/>
      <c r="BA8054" s="25"/>
    </row>
    <row r="8055" spans="52:57" x14ac:dyDescent="0.25">
      <c r="AZ8055" s="33"/>
      <c r="BA8055" s="25"/>
    </row>
    <row r="8056" spans="52:57" x14ac:dyDescent="0.25">
      <c r="AZ8056" s="45"/>
      <c r="BA8056" s="25"/>
    </row>
    <row r="8057" spans="52:57" x14ac:dyDescent="0.25">
      <c r="BA8057" s="25"/>
    </row>
    <row r="8058" spans="52:57" x14ac:dyDescent="0.25">
      <c r="AZ8058" s="34"/>
      <c r="BA8058" s="25"/>
    </row>
    <row r="8059" spans="52:57" x14ac:dyDescent="0.25">
      <c r="AZ8059" s="33"/>
      <c r="BA8059" s="25"/>
    </row>
    <row r="8061" spans="52:57" x14ac:dyDescent="0.25">
      <c r="AZ8061" s="34"/>
      <c r="BA8061" s="35"/>
      <c r="BB8061" s="35"/>
      <c r="BC8061" s="35"/>
      <c r="BD8061" s="35"/>
    </row>
    <row r="8062" spans="52:57" x14ac:dyDescent="0.25">
      <c r="AZ8062" s="33"/>
    </row>
    <row r="8063" spans="52:57" x14ac:dyDescent="0.25">
      <c r="AZ8063" s="33"/>
      <c r="BA8063" s="25"/>
      <c r="BE8063" s="35"/>
    </row>
    <row r="8064" spans="52:57" x14ac:dyDescent="0.25">
      <c r="AZ8064" s="33"/>
      <c r="BA8064" s="25"/>
    </row>
    <row r="8065" spans="52:57" x14ac:dyDescent="0.25">
      <c r="AZ8065" s="33"/>
      <c r="BA8065" s="25"/>
    </row>
    <row r="8066" spans="52:57" x14ac:dyDescent="0.25">
      <c r="AZ8066" s="45"/>
      <c r="BA8066" s="25"/>
    </row>
    <row r="8067" spans="52:57" x14ac:dyDescent="0.25">
      <c r="BA8067" s="25"/>
    </row>
    <row r="8068" spans="52:57" x14ac:dyDescent="0.25">
      <c r="AZ8068" s="34"/>
      <c r="BA8068" s="25"/>
    </row>
    <row r="8069" spans="52:57" x14ac:dyDescent="0.25">
      <c r="AZ8069" s="33"/>
      <c r="BA8069" s="25"/>
    </row>
    <row r="8071" spans="52:57" x14ac:dyDescent="0.25">
      <c r="AZ8071" s="34"/>
      <c r="BA8071" s="35"/>
      <c r="BB8071" s="35"/>
      <c r="BC8071" s="35"/>
      <c r="BD8071" s="35"/>
    </row>
    <row r="8072" spans="52:57" x14ac:dyDescent="0.25">
      <c r="AZ8072" s="33"/>
    </row>
    <row r="8073" spans="52:57" x14ac:dyDescent="0.25">
      <c r="AZ8073" s="33"/>
      <c r="BA8073" s="25"/>
      <c r="BE8073" s="35"/>
    </row>
    <row r="8074" spans="52:57" x14ac:dyDescent="0.25">
      <c r="AZ8074" s="33"/>
      <c r="BA8074" s="25"/>
    </row>
    <row r="8075" spans="52:57" x14ac:dyDescent="0.25">
      <c r="AZ8075" s="33"/>
      <c r="BA8075" s="25"/>
    </row>
    <row r="8076" spans="52:57" x14ac:dyDescent="0.25">
      <c r="AZ8076" s="45"/>
      <c r="BA8076" s="25"/>
    </row>
    <row r="8077" spans="52:57" x14ac:dyDescent="0.25">
      <c r="BA8077" s="25"/>
    </row>
    <row r="8078" spans="52:57" x14ac:dyDescent="0.25">
      <c r="AZ8078" s="34"/>
      <c r="BA8078" s="25"/>
    </row>
    <row r="8079" spans="52:57" x14ac:dyDescent="0.25">
      <c r="AZ8079" s="33"/>
      <c r="BA8079" s="25"/>
    </row>
    <row r="8081" spans="52:57" x14ac:dyDescent="0.25">
      <c r="AZ8081" s="34"/>
      <c r="BA8081" s="35"/>
      <c r="BB8081" s="35"/>
      <c r="BC8081" s="35"/>
      <c r="BD8081" s="35"/>
    </row>
    <row r="8082" spans="52:57" x14ac:dyDescent="0.25">
      <c r="AZ8082" s="33"/>
    </row>
    <row r="8083" spans="52:57" x14ac:dyDescent="0.25">
      <c r="AZ8083" s="33"/>
      <c r="BA8083" s="25"/>
      <c r="BE8083" s="35"/>
    </row>
    <row r="8084" spans="52:57" x14ac:dyDescent="0.25">
      <c r="AZ8084" s="33"/>
      <c r="BA8084" s="25"/>
    </row>
    <row r="8085" spans="52:57" x14ac:dyDescent="0.25">
      <c r="AZ8085" s="33"/>
      <c r="BA8085" s="25"/>
    </row>
    <row r="8086" spans="52:57" x14ac:dyDescent="0.25">
      <c r="AZ8086" s="45"/>
      <c r="BA8086" s="25"/>
    </row>
    <row r="8087" spans="52:57" x14ac:dyDescent="0.25">
      <c r="BA8087" s="25"/>
    </row>
    <row r="8088" spans="52:57" x14ac:dyDescent="0.25">
      <c r="AZ8088" s="34"/>
      <c r="BA8088" s="25"/>
    </row>
    <row r="8089" spans="52:57" x14ac:dyDescent="0.25">
      <c r="AZ8089" s="33"/>
      <c r="BA8089" s="25"/>
    </row>
    <row r="8091" spans="52:57" x14ac:dyDescent="0.25">
      <c r="AZ8091" s="34"/>
      <c r="BA8091" s="35"/>
      <c r="BB8091" s="35"/>
      <c r="BC8091" s="35"/>
      <c r="BD8091" s="35"/>
    </row>
    <row r="8092" spans="52:57" x14ac:dyDescent="0.25">
      <c r="AZ8092" s="33"/>
    </row>
    <row r="8093" spans="52:57" x14ac:dyDescent="0.25">
      <c r="AZ8093" s="33"/>
      <c r="BA8093" s="25"/>
      <c r="BE8093" s="35"/>
    </row>
    <row r="8094" spans="52:57" x14ac:dyDescent="0.25">
      <c r="AZ8094" s="33"/>
      <c r="BA8094" s="25"/>
    </row>
    <row r="8095" spans="52:57" x14ac:dyDescent="0.25">
      <c r="AZ8095" s="33"/>
      <c r="BA8095" s="25"/>
    </row>
    <row r="8096" spans="52:57" x14ac:dyDescent="0.25">
      <c r="AZ8096" s="45"/>
      <c r="BA8096" s="25"/>
    </row>
    <row r="8097" spans="52:57" x14ac:dyDescent="0.25">
      <c r="BA8097" s="25"/>
    </row>
    <row r="8098" spans="52:57" x14ac:dyDescent="0.25">
      <c r="AZ8098" s="34"/>
      <c r="BA8098" s="25"/>
    </row>
    <row r="8099" spans="52:57" x14ac:dyDescent="0.25">
      <c r="AZ8099" s="33"/>
      <c r="BA8099" s="25"/>
    </row>
    <row r="8101" spans="52:57" x14ac:dyDescent="0.25">
      <c r="AZ8101" s="34"/>
      <c r="BA8101" s="35"/>
      <c r="BB8101" s="35"/>
      <c r="BC8101" s="35"/>
      <c r="BD8101" s="35"/>
    </row>
    <row r="8102" spans="52:57" x14ac:dyDescent="0.25">
      <c r="AZ8102" s="33"/>
    </row>
    <row r="8103" spans="52:57" x14ac:dyDescent="0.25">
      <c r="AZ8103" s="33"/>
      <c r="BA8103" s="25"/>
      <c r="BE8103" s="35"/>
    </row>
    <row r="8104" spans="52:57" x14ac:dyDescent="0.25">
      <c r="AZ8104" s="33"/>
      <c r="BA8104" s="25"/>
    </row>
    <row r="8105" spans="52:57" x14ac:dyDescent="0.25">
      <c r="AZ8105" s="33"/>
      <c r="BA8105" s="25"/>
    </row>
    <row r="8106" spans="52:57" x14ac:dyDescent="0.25">
      <c r="AZ8106" s="45"/>
      <c r="BA8106" s="25"/>
    </row>
    <row r="8107" spans="52:57" x14ac:dyDescent="0.25">
      <c r="BA8107" s="25"/>
    </row>
    <row r="8108" spans="52:57" x14ac:dyDescent="0.25">
      <c r="AZ8108" s="34"/>
      <c r="BA8108" s="25"/>
    </row>
    <row r="8109" spans="52:57" x14ac:dyDescent="0.25">
      <c r="AZ8109" s="33"/>
      <c r="BA8109" s="25"/>
    </row>
    <row r="8111" spans="52:57" x14ac:dyDescent="0.25">
      <c r="AZ8111" s="34"/>
      <c r="BA8111" s="35"/>
      <c r="BB8111" s="35"/>
      <c r="BC8111" s="35"/>
      <c r="BD8111" s="35"/>
    </row>
    <row r="8112" spans="52:57" x14ac:dyDescent="0.25">
      <c r="AZ8112" s="33"/>
    </row>
    <row r="8113" spans="52:57" x14ac:dyDescent="0.25">
      <c r="AZ8113" s="33"/>
      <c r="BA8113" s="25"/>
      <c r="BE8113" s="35"/>
    </row>
    <row r="8114" spans="52:57" x14ac:dyDescent="0.25">
      <c r="AZ8114" s="33"/>
      <c r="BA8114" s="25"/>
    </row>
    <row r="8115" spans="52:57" x14ac:dyDescent="0.25">
      <c r="AZ8115" s="33"/>
      <c r="BA8115" s="25"/>
    </row>
    <row r="8116" spans="52:57" x14ac:dyDescent="0.25">
      <c r="AZ8116" s="45"/>
      <c r="BA8116" s="25"/>
    </row>
    <row r="8117" spans="52:57" x14ac:dyDescent="0.25">
      <c r="BA8117" s="25"/>
    </row>
    <row r="8118" spans="52:57" x14ac:dyDescent="0.25">
      <c r="AZ8118" s="34"/>
      <c r="BA8118" s="25"/>
    </row>
    <row r="8119" spans="52:57" x14ac:dyDescent="0.25">
      <c r="AZ8119" s="33"/>
      <c r="BA8119" s="25"/>
    </row>
    <row r="8121" spans="52:57" x14ac:dyDescent="0.25">
      <c r="AZ8121" s="34"/>
      <c r="BA8121" s="35"/>
      <c r="BB8121" s="35"/>
      <c r="BC8121" s="35"/>
      <c r="BD8121" s="35"/>
    </row>
    <row r="8122" spans="52:57" x14ac:dyDescent="0.25">
      <c r="AZ8122" s="33"/>
    </row>
    <row r="8123" spans="52:57" x14ac:dyDescent="0.25">
      <c r="AZ8123" s="33"/>
      <c r="BA8123" s="25"/>
      <c r="BE8123" s="35"/>
    </row>
    <row r="8124" spans="52:57" x14ac:dyDescent="0.25">
      <c r="AZ8124" s="33"/>
      <c r="BA8124" s="25"/>
    </row>
    <row r="8125" spans="52:57" x14ac:dyDescent="0.25">
      <c r="AZ8125" s="33"/>
      <c r="BA8125" s="25"/>
    </row>
    <row r="8126" spans="52:57" x14ac:dyDescent="0.25">
      <c r="AZ8126" s="45"/>
      <c r="BA8126" s="25"/>
    </row>
    <row r="8127" spans="52:57" x14ac:dyDescent="0.25">
      <c r="BA8127" s="25"/>
    </row>
    <row r="8128" spans="52:57" x14ac:dyDescent="0.25">
      <c r="AZ8128" s="34"/>
      <c r="BA8128" s="25"/>
    </row>
    <row r="8129" spans="52:57" x14ac:dyDescent="0.25">
      <c r="AZ8129" s="33"/>
      <c r="BA8129" s="25"/>
    </row>
    <row r="8131" spans="52:57" x14ac:dyDescent="0.25">
      <c r="AZ8131" s="34"/>
      <c r="BA8131" s="35"/>
      <c r="BB8131" s="35"/>
      <c r="BC8131" s="35"/>
      <c r="BD8131" s="35"/>
    </row>
    <row r="8132" spans="52:57" x14ac:dyDescent="0.25">
      <c r="AZ8132" s="33"/>
    </row>
    <row r="8133" spans="52:57" x14ac:dyDescent="0.25">
      <c r="AZ8133" s="33"/>
      <c r="BA8133" s="25"/>
      <c r="BE8133" s="35"/>
    </row>
    <row r="8134" spans="52:57" x14ac:dyDescent="0.25">
      <c r="AZ8134" s="33"/>
      <c r="BA8134" s="25"/>
    </row>
    <row r="8135" spans="52:57" x14ac:dyDescent="0.25">
      <c r="AZ8135" s="33"/>
      <c r="BA8135" s="25"/>
    </row>
    <row r="8136" spans="52:57" x14ac:dyDescent="0.25">
      <c r="AZ8136" s="45"/>
      <c r="BA8136" s="25"/>
    </row>
    <row r="8137" spans="52:57" x14ac:dyDescent="0.25">
      <c r="BA8137" s="25"/>
    </row>
    <row r="8138" spans="52:57" x14ac:dyDescent="0.25">
      <c r="AZ8138" s="34"/>
      <c r="BA8138" s="25"/>
    </row>
    <row r="8139" spans="52:57" x14ac:dyDescent="0.25">
      <c r="AZ8139" s="33"/>
      <c r="BA8139" s="25"/>
    </row>
    <row r="8141" spans="52:57" x14ac:dyDescent="0.25">
      <c r="AZ8141" s="34"/>
      <c r="BA8141" s="35"/>
      <c r="BB8141" s="35"/>
      <c r="BC8141" s="35"/>
      <c r="BD8141" s="35"/>
    </row>
    <row r="8142" spans="52:57" x14ac:dyDescent="0.25">
      <c r="AZ8142" s="33"/>
    </row>
    <row r="8143" spans="52:57" x14ac:dyDescent="0.25">
      <c r="AZ8143" s="33"/>
      <c r="BA8143" s="25"/>
      <c r="BE8143" s="35"/>
    </row>
    <row r="8144" spans="52:57" x14ac:dyDescent="0.25">
      <c r="AZ8144" s="33"/>
      <c r="BA8144" s="25"/>
    </row>
    <row r="8145" spans="52:57" x14ac:dyDescent="0.25">
      <c r="AZ8145" s="33"/>
      <c r="BA8145" s="25"/>
    </row>
    <row r="8146" spans="52:57" x14ac:dyDescent="0.25">
      <c r="AZ8146" s="45"/>
      <c r="BA8146" s="25"/>
    </row>
    <row r="8147" spans="52:57" x14ac:dyDescent="0.25">
      <c r="BA8147" s="25"/>
    </row>
    <row r="8148" spans="52:57" x14ac:dyDescent="0.25">
      <c r="AZ8148" s="34"/>
      <c r="BA8148" s="25"/>
    </row>
    <row r="8149" spans="52:57" x14ac:dyDescent="0.25">
      <c r="AZ8149" s="33"/>
      <c r="BA8149" s="25"/>
    </row>
    <row r="8151" spans="52:57" x14ac:dyDescent="0.25">
      <c r="AZ8151" s="34"/>
      <c r="BA8151" s="35"/>
      <c r="BB8151" s="35"/>
      <c r="BC8151" s="35"/>
      <c r="BD8151" s="35"/>
    </row>
    <row r="8152" spans="52:57" x14ac:dyDescent="0.25">
      <c r="AZ8152" s="33"/>
    </row>
    <row r="8153" spans="52:57" x14ac:dyDescent="0.25">
      <c r="AZ8153" s="33"/>
      <c r="BA8153" s="25"/>
      <c r="BE8153" s="35"/>
    </row>
    <row r="8154" spans="52:57" x14ac:dyDescent="0.25">
      <c r="AZ8154" s="33"/>
      <c r="BA8154" s="25"/>
    </row>
    <row r="8155" spans="52:57" x14ac:dyDescent="0.25">
      <c r="AZ8155" s="33"/>
      <c r="BA8155" s="25"/>
    </row>
    <row r="8156" spans="52:57" x14ac:dyDescent="0.25">
      <c r="AZ8156" s="45"/>
      <c r="BA8156" s="25"/>
    </row>
    <row r="8157" spans="52:57" x14ac:dyDescent="0.25">
      <c r="BA8157" s="25"/>
    </row>
    <row r="8158" spans="52:57" x14ac:dyDescent="0.25">
      <c r="AZ8158" s="34"/>
      <c r="BA8158" s="25"/>
    </row>
    <row r="8159" spans="52:57" x14ac:dyDescent="0.25">
      <c r="AZ8159" s="33"/>
      <c r="BA8159" s="25"/>
    </row>
    <row r="8161" spans="52:57" x14ac:dyDescent="0.25">
      <c r="AZ8161" s="34"/>
      <c r="BA8161" s="35"/>
      <c r="BB8161" s="35"/>
      <c r="BC8161" s="35"/>
      <c r="BD8161" s="35"/>
    </row>
    <row r="8162" spans="52:57" x14ac:dyDescent="0.25">
      <c r="AZ8162" s="33"/>
    </row>
    <row r="8163" spans="52:57" x14ac:dyDescent="0.25">
      <c r="AZ8163" s="33"/>
      <c r="BA8163" s="25"/>
      <c r="BE8163" s="35"/>
    </row>
    <row r="8164" spans="52:57" x14ac:dyDescent="0.25">
      <c r="AZ8164" s="33"/>
      <c r="BA8164" s="25"/>
    </row>
    <row r="8165" spans="52:57" x14ac:dyDescent="0.25">
      <c r="AZ8165" s="33"/>
      <c r="BA8165" s="25"/>
    </row>
    <row r="8166" spans="52:57" x14ac:dyDescent="0.25">
      <c r="AZ8166" s="45"/>
      <c r="BA8166" s="25"/>
    </row>
    <row r="8167" spans="52:57" x14ac:dyDescent="0.25">
      <c r="BA8167" s="25"/>
    </row>
    <row r="8168" spans="52:57" x14ac:dyDescent="0.25">
      <c r="AZ8168" s="34"/>
      <c r="BA8168" s="25"/>
    </row>
    <row r="8169" spans="52:57" x14ac:dyDescent="0.25">
      <c r="AZ8169" s="33"/>
      <c r="BA8169" s="25"/>
    </row>
    <row r="8171" spans="52:57" x14ac:dyDescent="0.25">
      <c r="AZ8171" s="34"/>
      <c r="BA8171" s="35"/>
      <c r="BB8171" s="35"/>
      <c r="BC8171" s="35"/>
      <c r="BD8171" s="35"/>
    </row>
    <row r="8172" spans="52:57" x14ac:dyDescent="0.25">
      <c r="AZ8172" s="33"/>
    </row>
    <row r="8173" spans="52:57" x14ac:dyDescent="0.25">
      <c r="AZ8173" s="33"/>
      <c r="BA8173" s="25"/>
      <c r="BE8173" s="35"/>
    </row>
    <row r="8174" spans="52:57" x14ac:dyDescent="0.25">
      <c r="AZ8174" s="33"/>
      <c r="BA8174" s="25"/>
    </row>
    <row r="8175" spans="52:57" x14ac:dyDescent="0.25">
      <c r="AZ8175" s="33"/>
      <c r="BA8175" s="25"/>
    </row>
    <row r="8176" spans="52:57" x14ac:dyDescent="0.25">
      <c r="AZ8176" s="45"/>
      <c r="BA8176" s="25"/>
    </row>
    <row r="8177" spans="52:57" x14ac:dyDescent="0.25">
      <c r="BA8177" s="25"/>
    </row>
    <row r="8178" spans="52:57" x14ac:dyDescent="0.25">
      <c r="AZ8178" s="34"/>
      <c r="BA8178" s="25"/>
    </row>
    <row r="8179" spans="52:57" x14ac:dyDescent="0.25">
      <c r="AZ8179" s="33"/>
      <c r="BA8179" s="25"/>
    </row>
    <row r="8181" spans="52:57" x14ac:dyDescent="0.25">
      <c r="AZ8181" s="34"/>
      <c r="BA8181" s="35"/>
      <c r="BB8181" s="35"/>
      <c r="BC8181" s="35"/>
      <c r="BD8181" s="35"/>
    </row>
    <row r="8182" spans="52:57" x14ac:dyDescent="0.25">
      <c r="AZ8182" s="33"/>
    </row>
    <row r="8183" spans="52:57" x14ac:dyDescent="0.25">
      <c r="AZ8183" s="33"/>
      <c r="BA8183" s="25"/>
      <c r="BE8183" s="35"/>
    </row>
    <row r="8184" spans="52:57" x14ac:dyDescent="0.25">
      <c r="AZ8184" s="33"/>
      <c r="BA8184" s="25"/>
    </row>
    <row r="8185" spans="52:57" x14ac:dyDescent="0.25">
      <c r="AZ8185" s="33"/>
      <c r="BA8185" s="25"/>
    </row>
    <row r="8186" spans="52:57" x14ac:dyDescent="0.25">
      <c r="AZ8186" s="45"/>
      <c r="BA8186" s="25"/>
    </row>
    <row r="8187" spans="52:57" x14ac:dyDescent="0.25">
      <c r="BA8187" s="25"/>
    </row>
    <row r="8188" spans="52:57" x14ac:dyDescent="0.25">
      <c r="AZ8188" s="34"/>
      <c r="BA8188" s="25"/>
    </row>
    <row r="8189" spans="52:57" x14ac:dyDescent="0.25">
      <c r="AZ8189" s="33"/>
      <c r="BA8189" s="25"/>
    </row>
    <row r="8191" spans="52:57" x14ac:dyDescent="0.25">
      <c r="AZ8191" s="34"/>
      <c r="BA8191" s="35"/>
      <c r="BB8191" s="35"/>
      <c r="BC8191" s="35"/>
      <c r="BD8191" s="35"/>
    </row>
    <row r="8192" spans="52:57" x14ac:dyDescent="0.25">
      <c r="AZ8192" s="33"/>
    </row>
    <row r="8193" spans="52:57" x14ac:dyDescent="0.25">
      <c r="AZ8193" s="33"/>
      <c r="BA8193" s="25"/>
      <c r="BE8193" s="35"/>
    </row>
    <row r="8194" spans="52:57" x14ac:dyDescent="0.25">
      <c r="AZ8194" s="33"/>
      <c r="BA8194" s="25"/>
    </row>
    <row r="8195" spans="52:57" x14ac:dyDescent="0.25">
      <c r="AZ8195" s="33"/>
      <c r="BA8195" s="25"/>
    </row>
    <row r="8196" spans="52:57" x14ac:dyDescent="0.25">
      <c r="AZ8196" s="45"/>
      <c r="BA8196" s="25"/>
    </row>
    <row r="8197" spans="52:57" x14ac:dyDescent="0.25">
      <c r="BA8197" s="25"/>
    </row>
    <row r="8198" spans="52:57" x14ac:dyDescent="0.25">
      <c r="AZ8198" s="34"/>
      <c r="BA8198" s="25"/>
    </row>
    <row r="8199" spans="52:57" x14ac:dyDescent="0.25">
      <c r="AZ8199" s="33"/>
      <c r="BA8199" s="25"/>
    </row>
    <row r="8201" spans="52:57" x14ac:dyDescent="0.25">
      <c r="AZ8201" s="34"/>
      <c r="BA8201" s="35"/>
      <c r="BB8201" s="35"/>
      <c r="BC8201" s="35"/>
      <c r="BD8201" s="35"/>
    </row>
    <row r="8202" spans="52:57" x14ac:dyDescent="0.25">
      <c r="AZ8202" s="33"/>
    </row>
    <row r="8203" spans="52:57" x14ac:dyDescent="0.25">
      <c r="AZ8203" s="33"/>
      <c r="BA8203" s="25"/>
      <c r="BE8203" s="35"/>
    </row>
    <row r="8204" spans="52:57" x14ac:dyDescent="0.25">
      <c r="AZ8204" s="33"/>
      <c r="BA8204" s="25"/>
    </row>
    <row r="8205" spans="52:57" x14ac:dyDescent="0.25">
      <c r="AZ8205" s="33"/>
      <c r="BA8205" s="25"/>
    </row>
    <row r="8206" spans="52:57" x14ac:dyDescent="0.25">
      <c r="AZ8206" s="45"/>
      <c r="BA8206" s="25"/>
    </row>
    <row r="8207" spans="52:57" x14ac:dyDescent="0.25">
      <c r="BA8207" s="25"/>
    </row>
    <row r="8208" spans="52:57" x14ac:dyDescent="0.25">
      <c r="AZ8208" s="34"/>
      <c r="BA8208" s="25"/>
    </row>
    <row r="8209" spans="52:57" x14ac:dyDescent="0.25">
      <c r="AZ8209" s="33"/>
      <c r="BA8209" s="25"/>
    </row>
    <row r="8211" spans="52:57" x14ac:dyDescent="0.25">
      <c r="AZ8211" s="34"/>
      <c r="BA8211" s="35"/>
      <c r="BB8211" s="35"/>
      <c r="BC8211" s="35"/>
      <c r="BD8211" s="35"/>
    </row>
    <row r="8212" spans="52:57" x14ac:dyDescent="0.25">
      <c r="AZ8212" s="33"/>
    </row>
    <row r="8213" spans="52:57" x14ac:dyDescent="0.25">
      <c r="AZ8213" s="33"/>
      <c r="BA8213" s="25"/>
      <c r="BE8213" s="35"/>
    </row>
    <row r="8214" spans="52:57" x14ac:dyDescent="0.25">
      <c r="AZ8214" s="33"/>
      <c r="BA8214" s="25"/>
    </row>
    <row r="8215" spans="52:57" x14ac:dyDescent="0.25">
      <c r="AZ8215" s="33"/>
      <c r="BA8215" s="25"/>
    </row>
    <row r="8216" spans="52:57" x14ac:dyDescent="0.25">
      <c r="AZ8216" s="45"/>
      <c r="BA8216" s="25"/>
    </row>
    <row r="8217" spans="52:57" x14ac:dyDescent="0.25">
      <c r="BA8217" s="25"/>
    </row>
    <row r="8218" spans="52:57" x14ac:dyDescent="0.25">
      <c r="AZ8218" s="34"/>
      <c r="BA8218" s="25"/>
    </row>
    <row r="8219" spans="52:57" x14ac:dyDescent="0.25">
      <c r="AZ8219" s="33"/>
      <c r="BA8219" s="25"/>
    </row>
    <row r="8221" spans="52:57" x14ac:dyDescent="0.25">
      <c r="AZ8221" s="34"/>
      <c r="BA8221" s="35"/>
      <c r="BB8221" s="35"/>
      <c r="BC8221" s="35"/>
      <c r="BD8221" s="35"/>
    </row>
    <row r="8222" spans="52:57" x14ac:dyDescent="0.25">
      <c r="AZ8222" s="33"/>
    </row>
    <row r="8223" spans="52:57" x14ac:dyDescent="0.25">
      <c r="AZ8223" s="33"/>
      <c r="BA8223" s="25"/>
      <c r="BE8223" s="35"/>
    </row>
    <row r="8224" spans="52:57" x14ac:dyDescent="0.25">
      <c r="AZ8224" s="33"/>
      <c r="BA8224" s="25"/>
    </row>
    <row r="8225" spans="52:57" x14ac:dyDescent="0.25">
      <c r="AZ8225" s="33"/>
      <c r="BA8225" s="25"/>
    </row>
    <row r="8226" spans="52:57" x14ac:dyDescent="0.25">
      <c r="AZ8226" s="45"/>
      <c r="BA8226" s="25"/>
    </row>
    <row r="8227" spans="52:57" x14ac:dyDescent="0.25">
      <c r="BA8227" s="25"/>
    </row>
    <row r="8228" spans="52:57" x14ac:dyDescent="0.25">
      <c r="AZ8228" s="34"/>
      <c r="BA8228" s="25"/>
    </row>
    <row r="8229" spans="52:57" x14ac:dyDescent="0.25">
      <c r="AZ8229" s="33"/>
      <c r="BA8229" s="25"/>
    </row>
    <row r="8231" spans="52:57" x14ac:dyDescent="0.25">
      <c r="AZ8231" s="34"/>
      <c r="BA8231" s="35"/>
      <c r="BB8231" s="35"/>
      <c r="BC8231" s="35"/>
      <c r="BD8231" s="35"/>
    </row>
    <row r="8232" spans="52:57" x14ac:dyDescent="0.25">
      <c r="AZ8232" s="33"/>
    </row>
    <row r="8233" spans="52:57" x14ac:dyDescent="0.25">
      <c r="AZ8233" s="33"/>
      <c r="BA8233" s="25"/>
      <c r="BE8233" s="35"/>
    </row>
    <row r="8234" spans="52:57" x14ac:dyDescent="0.25">
      <c r="AZ8234" s="33"/>
      <c r="BA8234" s="25"/>
    </row>
    <row r="8235" spans="52:57" x14ac:dyDescent="0.25">
      <c r="AZ8235" s="33"/>
      <c r="BA8235" s="25"/>
    </row>
    <row r="8236" spans="52:57" x14ac:dyDescent="0.25">
      <c r="AZ8236" s="45"/>
      <c r="BA8236" s="25"/>
    </row>
    <row r="8237" spans="52:57" x14ac:dyDescent="0.25">
      <c r="BA8237" s="25"/>
    </row>
    <row r="8238" spans="52:57" x14ac:dyDescent="0.25">
      <c r="AZ8238" s="34"/>
      <c r="BA8238" s="25"/>
    </row>
    <row r="8239" spans="52:57" x14ac:dyDescent="0.25">
      <c r="AZ8239" s="33"/>
      <c r="BA8239" s="25"/>
    </row>
    <row r="8241" spans="52:57" x14ac:dyDescent="0.25">
      <c r="AZ8241" s="34"/>
      <c r="BA8241" s="35"/>
      <c r="BB8241" s="35"/>
      <c r="BC8241" s="35"/>
      <c r="BD8241" s="35"/>
    </row>
    <row r="8242" spans="52:57" x14ac:dyDescent="0.25">
      <c r="AZ8242" s="33"/>
    </row>
    <row r="8243" spans="52:57" x14ac:dyDescent="0.25">
      <c r="AZ8243" s="33"/>
      <c r="BA8243" s="25"/>
      <c r="BE8243" s="35"/>
    </row>
    <row r="8244" spans="52:57" x14ac:dyDescent="0.25">
      <c r="AZ8244" s="33"/>
      <c r="BA8244" s="25"/>
    </row>
    <row r="8245" spans="52:57" x14ac:dyDescent="0.25">
      <c r="AZ8245" s="33"/>
      <c r="BA8245" s="25"/>
    </row>
    <row r="8246" spans="52:57" x14ac:dyDescent="0.25">
      <c r="AZ8246" s="45"/>
      <c r="BA8246" s="25"/>
    </row>
    <row r="8247" spans="52:57" x14ac:dyDescent="0.25">
      <c r="BA8247" s="25"/>
    </row>
    <row r="8248" spans="52:57" x14ac:dyDescent="0.25">
      <c r="AZ8248" s="34"/>
      <c r="BA8248" s="25"/>
    </row>
    <row r="8249" spans="52:57" x14ac:dyDescent="0.25">
      <c r="AZ8249" s="33"/>
      <c r="BA8249" s="25"/>
    </row>
    <row r="8251" spans="52:57" x14ac:dyDescent="0.25">
      <c r="AZ8251" s="34"/>
      <c r="BA8251" s="35"/>
      <c r="BB8251" s="35"/>
      <c r="BC8251" s="35"/>
      <c r="BD8251" s="35"/>
    </row>
    <row r="8252" spans="52:57" x14ac:dyDescent="0.25">
      <c r="AZ8252" s="33"/>
    </row>
    <row r="8253" spans="52:57" x14ac:dyDescent="0.25">
      <c r="AZ8253" s="33"/>
      <c r="BA8253" s="25"/>
      <c r="BE8253" s="35"/>
    </row>
    <row r="8254" spans="52:57" x14ac:dyDescent="0.25">
      <c r="AZ8254" s="33"/>
      <c r="BA8254" s="25"/>
    </row>
    <row r="8255" spans="52:57" x14ac:dyDescent="0.25">
      <c r="AZ8255" s="33"/>
      <c r="BA8255" s="25"/>
    </row>
    <row r="8256" spans="52:57" x14ac:dyDescent="0.25">
      <c r="AZ8256" s="45"/>
      <c r="BA8256" s="25"/>
    </row>
    <row r="8257" spans="52:57" x14ac:dyDescent="0.25">
      <c r="BA8257" s="25"/>
    </row>
    <row r="8258" spans="52:57" x14ac:dyDescent="0.25">
      <c r="AZ8258" s="34"/>
      <c r="BA8258" s="25"/>
    </row>
    <row r="8259" spans="52:57" x14ac:dyDescent="0.25">
      <c r="AZ8259" s="33"/>
      <c r="BA8259" s="25"/>
    </row>
    <row r="8261" spans="52:57" x14ac:dyDescent="0.25">
      <c r="AZ8261" s="34"/>
      <c r="BA8261" s="35"/>
      <c r="BB8261" s="35"/>
      <c r="BC8261" s="35"/>
      <c r="BD8261" s="35"/>
    </row>
    <row r="8262" spans="52:57" x14ac:dyDescent="0.25">
      <c r="AZ8262" s="33"/>
    </row>
    <row r="8263" spans="52:57" x14ac:dyDescent="0.25">
      <c r="AZ8263" s="33"/>
      <c r="BA8263" s="25"/>
      <c r="BE8263" s="35"/>
    </row>
    <row r="8264" spans="52:57" x14ac:dyDescent="0.25">
      <c r="AZ8264" s="33"/>
      <c r="BA8264" s="25"/>
    </row>
    <row r="8265" spans="52:57" x14ac:dyDescent="0.25">
      <c r="AZ8265" s="33"/>
      <c r="BA8265" s="25"/>
    </row>
    <row r="8266" spans="52:57" x14ac:dyDescent="0.25">
      <c r="AZ8266" s="45"/>
      <c r="BA8266" s="25"/>
    </row>
    <row r="8267" spans="52:57" x14ac:dyDescent="0.25">
      <c r="BA8267" s="25"/>
    </row>
    <row r="8268" spans="52:57" x14ac:dyDescent="0.25">
      <c r="AZ8268" s="34"/>
      <c r="BA8268" s="25"/>
    </row>
    <row r="8269" spans="52:57" x14ac:dyDescent="0.25">
      <c r="AZ8269" s="33"/>
      <c r="BA8269" s="25"/>
    </row>
    <row r="8271" spans="52:57" x14ac:dyDescent="0.25">
      <c r="AZ8271" s="34"/>
      <c r="BA8271" s="35"/>
      <c r="BB8271" s="35"/>
      <c r="BC8271" s="35"/>
      <c r="BD8271" s="35"/>
    </row>
    <row r="8272" spans="52:57" x14ac:dyDescent="0.25">
      <c r="AZ8272" s="33"/>
    </row>
    <row r="8273" spans="52:57" x14ac:dyDescent="0.25">
      <c r="AZ8273" s="33"/>
      <c r="BA8273" s="25"/>
      <c r="BE8273" s="35"/>
    </row>
    <row r="8274" spans="52:57" x14ac:dyDescent="0.25">
      <c r="AZ8274" s="33"/>
      <c r="BA8274" s="25"/>
    </row>
    <row r="8275" spans="52:57" x14ac:dyDescent="0.25">
      <c r="AZ8275" s="33"/>
      <c r="BA8275" s="25"/>
    </row>
    <row r="8276" spans="52:57" x14ac:dyDescent="0.25">
      <c r="AZ8276" s="45"/>
      <c r="BA8276" s="25"/>
    </row>
    <row r="8277" spans="52:57" x14ac:dyDescent="0.25">
      <c r="BA8277" s="25"/>
    </row>
    <row r="8278" spans="52:57" x14ac:dyDescent="0.25">
      <c r="AZ8278" s="34"/>
      <c r="BA8278" s="25"/>
    </row>
    <row r="8279" spans="52:57" x14ac:dyDescent="0.25">
      <c r="AZ8279" s="33"/>
      <c r="BA8279" s="25"/>
    </row>
    <row r="8281" spans="52:57" x14ac:dyDescent="0.25">
      <c r="AZ8281" s="34"/>
      <c r="BA8281" s="35"/>
      <c r="BB8281" s="35"/>
      <c r="BC8281" s="35"/>
      <c r="BD8281" s="35"/>
    </row>
    <row r="8282" spans="52:57" x14ac:dyDescent="0.25">
      <c r="AZ8282" s="33"/>
    </row>
    <row r="8283" spans="52:57" x14ac:dyDescent="0.25">
      <c r="AZ8283" s="33"/>
      <c r="BA8283" s="25"/>
      <c r="BE8283" s="35"/>
    </row>
    <row r="8284" spans="52:57" x14ac:dyDescent="0.25">
      <c r="AZ8284" s="33"/>
      <c r="BA8284" s="25"/>
    </row>
    <row r="8285" spans="52:57" x14ac:dyDescent="0.25">
      <c r="AZ8285" s="33"/>
      <c r="BA8285" s="25"/>
    </row>
    <row r="8286" spans="52:57" x14ac:dyDescent="0.25">
      <c r="AZ8286" s="45"/>
      <c r="BA8286" s="25"/>
    </row>
    <row r="8287" spans="52:57" x14ac:dyDescent="0.25">
      <c r="BA8287" s="25"/>
    </row>
    <row r="8288" spans="52:57" x14ac:dyDescent="0.25">
      <c r="AZ8288" s="34"/>
      <c r="BA8288" s="25"/>
    </row>
    <row r="8289" spans="52:57" x14ac:dyDescent="0.25">
      <c r="AZ8289" s="33"/>
      <c r="BA8289" s="25"/>
    </row>
    <row r="8291" spans="52:57" x14ac:dyDescent="0.25">
      <c r="AZ8291" s="34"/>
      <c r="BA8291" s="35"/>
      <c r="BB8291" s="35"/>
      <c r="BC8291" s="35"/>
      <c r="BD8291" s="35"/>
    </row>
    <row r="8292" spans="52:57" x14ac:dyDescent="0.25">
      <c r="AZ8292" s="33"/>
    </row>
    <row r="8293" spans="52:57" x14ac:dyDescent="0.25">
      <c r="AZ8293" s="33"/>
      <c r="BA8293" s="25"/>
      <c r="BE8293" s="35"/>
    </row>
    <row r="8294" spans="52:57" x14ac:dyDescent="0.25">
      <c r="AZ8294" s="33"/>
      <c r="BA8294" s="25"/>
    </row>
    <row r="8295" spans="52:57" x14ac:dyDescent="0.25">
      <c r="AZ8295" s="33"/>
      <c r="BA8295" s="25"/>
    </row>
    <row r="8296" spans="52:57" x14ac:dyDescent="0.25">
      <c r="AZ8296" s="45"/>
      <c r="BA8296" s="25"/>
    </row>
    <row r="8297" spans="52:57" x14ac:dyDescent="0.25">
      <c r="BA8297" s="25"/>
    </row>
    <row r="8298" spans="52:57" x14ac:dyDescent="0.25">
      <c r="AZ8298" s="34"/>
      <c r="BA8298" s="25"/>
    </row>
    <row r="8299" spans="52:57" x14ac:dyDescent="0.25">
      <c r="AZ8299" s="33"/>
      <c r="BA8299" s="25"/>
    </row>
    <row r="8301" spans="52:57" x14ac:dyDescent="0.25">
      <c r="AZ8301" s="34"/>
      <c r="BA8301" s="35"/>
      <c r="BB8301" s="35"/>
      <c r="BC8301" s="35"/>
      <c r="BD8301" s="35"/>
    </row>
    <row r="8302" spans="52:57" x14ac:dyDescent="0.25">
      <c r="AZ8302" s="33"/>
    </row>
    <row r="8303" spans="52:57" x14ac:dyDescent="0.25">
      <c r="AZ8303" s="33"/>
      <c r="BA8303" s="25"/>
      <c r="BE8303" s="35"/>
    </row>
    <row r="8304" spans="52:57" x14ac:dyDescent="0.25">
      <c r="AZ8304" s="33"/>
      <c r="BA8304" s="25"/>
    </row>
    <row r="8305" spans="52:57" x14ac:dyDescent="0.25">
      <c r="AZ8305" s="33"/>
      <c r="BA8305" s="25"/>
    </row>
    <row r="8306" spans="52:57" x14ac:dyDescent="0.25">
      <c r="AZ8306" s="45"/>
      <c r="BA8306" s="25"/>
    </row>
    <row r="8307" spans="52:57" x14ac:dyDescent="0.25">
      <c r="BA8307" s="25"/>
    </row>
    <row r="8308" spans="52:57" x14ac:dyDescent="0.25">
      <c r="AZ8308" s="34"/>
      <c r="BA8308" s="25"/>
    </row>
    <row r="8309" spans="52:57" x14ac:dyDescent="0.25">
      <c r="AZ8309" s="33"/>
      <c r="BA8309" s="25"/>
    </row>
    <row r="8311" spans="52:57" x14ac:dyDescent="0.25">
      <c r="AZ8311" s="34"/>
      <c r="BA8311" s="35"/>
      <c r="BB8311" s="35"/>
      <c r="BC8311" s="35"/>
      <c r="BD8311" s="35"/>
    </row>
    <row r="8312" spans="52:57" x14ac:dyDescent="0.25">
      <c r="AZ8312" s="33"/>
    </row>
    <row r="8313" spans="52:57" x14ac:dyDescent="0.25">
      <c r="AZ8313" s="33"/>
      <c r="BA8313" s="25"/>
      <c r="BE8313" s="35"/>
    </row>
    <row r="8314" spans="52:57" x14ac:dyDescent="0.25">
      <c r="AZ8314" s="33"/>
      <c r="BA8314" s="25"/>
    </row>
    <row r="8315" spans="52:57" x14ac:dyDescent="0.25">
      <c r="AZ8315" s="33"/>
      <c r="BA8315" s="25"/>
    </row>
    <row r="8316" spans="52:57" x14ac:dyDescent="0.25">
      <c r="AZ8316" s="45"/>
      <c r="BA8316" s="25"/>
    </row>
    <row r="8317" spans="52:57" x14ac:dyDescent="0.25">
      <c r="BA8317" s="25"/>
    </row>
    <row r="8318" spans="52:57" x14ac:dyDescent="0.25">
      <c r="AZ8318" s="34"/>
      <c r="BA8318" s="25"/>
    </row>
    <row r="8319" spans="52:57" x14ac:dyDescent="0.25">
      <c r="AZ8319" s="33"/>
      <c r="BA8319" s="25"/>
    </row>
    <row r="8321" spans="52:57" x14ac:dyDescent="0.25">
      <c r="AZ8321" s="34"/>
      <c r="BA8321" s="35"/>
      <c r="BB8321" s="35"/>
      <c r="BC8321" s="35"/>
      <c r="BD8321" s="35"/>
    </row>
    <row r="8322" spans="52:57" x14ac:dyDescent="0.25">
      <c r="AZ8322" s="33"/>
    </row>
    <row r="8323" spans="52:57" x14ac:dyDescent="0.25">
      <c r="AZ8323" s="33"/>
      <c r="BA8323" s="25"/>
      <c r="BE8323" s="35"/>
    </row>
    <row r="8324" spans="52:57" x14ac:dyDescent="0.25">
      <c r="AZ8324" s="33"/>
      <c r="BA8324" s="25"/>
    </row>
    <row r="8325" spans="52:57" x14ac:dyDescent="0.25">
      <c r="AZ8325" s="33"/>
      <c r="BA8325" s="25"/>
    </row>
    <row r="8326" spans="52:57" x14ac:dyDescent="0.25">
      <c r="AZ8326" s="45"/>
      <c r="BA8326" s="25"/>
    </row>
    <row r="8327" spans="52:57" x14ac:dyDescent="0.25">
      <c r="BA8327" s="25"/>
    </row>
    <row r="8328" spans="52:57" x14ac:dyDescent="0.25">
      <c r="AZ8328" s="34"/>
      <c r="BA8328" s="25"/>
    </row>
    <row r="8329" spans="52:57" x14ac:dyDescent="0.25">
      <c r="AZ8329" s="33"/>
      <c r="BA8329" s="25"/>
    </row>
    <row r="8331" spans="52:57" x14ac:dyDescent="0.25">
      <c r="AZ8331" s="34"/>
      <c r="BA8331" s="35"/>
      <c r="BB8331" s="35"/>
      <c r="BC8331" s="35"/>
      <c r="BD8331" s="35"/>
    </row>
    <row r="8332" spans="52:57" x14ac:dyDescent="0.25">
      <c r="AZ8332" s="33"/>
    </row>
    <row r="8333" spans="52:57" x14ac:dyDescent="0.25">
      <c r="AZ8333" s="33"/>
      <c r="BA8333" s="25"/>
      <c r="BE8333" s="35"/>
    </row>
    <row r="8334" spans="52:57" x14ac:dyDescent="0.25">
      <c r="AZ8334" s="33"/>
      <c r="BA8334" s="25"/>
    </row>
    <row r="8335" spans="52:57" x14ac:dyDescent="0.25">
      <c r="AZ8335" s="33"/>
      <c r="BA8335" s="25"/>
    </row>
    <row r="8336" spans="52:57" x14ac:dyDescent="0.25">
      <c r="AZ8336" s="45"/>
      <c r="BA8336" s="25"/>
    </row>
    <row r="8337" spans="52:57" x14ac:dyDescent="0.25">
      <c r="BA8337" s="25"/>
    </row>
    <row r="8338" spans="52:57" x14ac:dyDescent="0.25">
      <c r="AZ8338" s="34"/>
      <c r="BA8338" s="25"/>
    </row>
    <row r="8339" spans="52:57" x14ac:dyDescent="0.25">
      <c r="AZ8339" s="33"/>
      <c r="BA8339" s="25"/>
    </row>
    <row r="8341" spans="52:57" x14ac:dyDescent="0.25">
      <c r="AZ8341" s="34"/>
      <c r="BA8341" s="35"/>
      <c r="BB8341" s="35"/>
      <c r="BC8341" s="35"/>
      <c r="BD8341" s="35"/>
    </row>
    <row r="8342" spans="52:57" x14ac:dyDescent="0.25">
      <c r="AZ8342" s="33"/>
    </row>
    <row r="8343" spans="52:57" x14ac:dyDescent="0.25">
      <c r="AZ8343" s="33"/>
      <c r="BA8343" s="25"/>
      <c r="BE8343" s="35"/>
    </row>
    <row r="8344" spans="52:57" x14ac:dyDescent="0.25">
      <c r="AZ8344" s="33"/>
      <c r="BA8344" s="25"/>
    </row>
    <row r="8345" spans="52:57" x14ac:dyDescent="0.25">
      <c r="AZ8345" s="33"/>
      <c r="BA8345" s="25"/>
    </row>
    <row r="8346" spans="52:57" x14ac:dyDescent="0.25">
      <c r="AZ8346" s="45"/>
      <c r="BA8346" s="25"/>
    </row>
    <row r="8347" spans="52:57" x14ac:dyDescent="0.25">
      <c r="BA8347" s="25"/>
    </row>
    <row r="8348" spans="52:57" x14ac:dyDescent="0.25">
      <c r="AZ8348" s="34"/>
      <c r="BA8348" s="25"/>
    </row>
    <row r="8349" spans="52:57" x14ac:dyDescent="0.25">
      <c r="AZ8349" s="33"/>
      <c r="BA8349" s="25"/>
    </row>
    <row r="8351" spans="52:57" x14ac:dyDescent="0.25">
      <c r="AZ8351" s="34"/>
      <c r="BA8351" s="35"/>
      <c r="BB8351" s="35"/>
      <c r="BC8351" s="35"/>
      <c r="BD8351" s="35"/>
    </row>
    <row r="8352" spans="52:57" x14ac:dyDescent="0.25">
      <c r="AZ8352" s="33"/>
    </row>
    <row r="8353" spans="52:57" x14ac:dyDescent="0.25">
      <c r="AZ8353" s="33"/>
      <c r="BA8353" s="25"/>
      <c r="BE8353" s="35"/>
    </row>
    <row r="8354" spans="52:57" x14ac:dyDescent="0.25">
      <c r="AZ8354" s="33"/>
      <c r="BA8354" s="25"/>
    </row>
    <row r="8355" spans="52:57" x14ac:dyDescent="0.25">
      <c r="AZ8355" s="33"/>
      <c r="BA8355" s="25"/>
    </row>
    <row r="8356" spans="52:57" x14ac:dyDescent="0.25">
      <c r="AZ8356" s="45"/>
      <c r="BA8356" s="25"/>
    </row>
    <row r="8357" spans="52:57" x14ac:dyDescent="0.25">
      <c r="BA8357" s="25"/>
    </row>
    <row r="8358" spans="52:57" x14ac:dyDescent="0.25">
      <c r="AZ8358" s="34"/>
      <c r="BA8358" s="25"/>
    </row>
    <row r="8359" spans="52:57" x14ac:dyDescent="0.25">
      <c r="AZ8359" s="33"/>
      <c r="BA8359" s="25"/>
    </row>
    <row r="8361" spans="52:57" x14ac:dyDescent="0.25">
      <c r="AZ8361" s="34"/>
      <c r="BA8361" s="35"/>
      <c r="BB8361" s="35"/>
      <c r="BC8361" s="35"/>
      <c r="BD8361" s="35"/>
    </row>
    <row r="8362" spans="52:57" x14ac:dyDescent="0.25">
      <c r="AZ8362" s="33"/>
    </row>
    <row r="8363" spans="52:57" x14ac:dyDescent="0.25">
      <c r="AZ8363" s="33"/>
      <c r="BA8363" s="25"/>
      <c r="BE8363" s="35"/>
    </row>
    <row r="8364" spans="52:57" x14ac:dyDescent="0.25">
      <c r="AZ8364" s="33"/>
      <c r="BA8364" s="25"/>
    </row>
    <row r="8365" spans="52:57" x14ac:dyDescent="0.25">
      <c r="AZ8365" s="33"/>
      <c r="BA8365" s="25"/>
    </row>
    <row r="8366" spans="52:57" x14ac:dyDescent="0.25">
      <c r="AZ8366" s="45"/>
      <c r="BA8366" s="25"/>
    </row>
    <row r="8367" spans="52:57" x14ac:dyDescent="0.25">
      <c r="BA8367" s="25"/>
    </row>
    <row r="8368" spans="52:57" x14ac:dyDescent="0.25">
      <c r="AZ8368" s="34"/>
      <c r="BA8368" s="25"/>
    </row>
    <row r="8369" spans="52:57" x14ac:dyDescent="0.25">
      <c r="AZ8369" s="33"/>
      <c r="BA8369" s="25"/>
    </row>
    <row r="8371" spans="52:57" x14ac:dyDescent="0.25">
      <c r="AZ8371" s="34"/>
      <c r="BA8371" s="35"/>
      <c r="BB8371" s="35"/>
      <c r="BC8371" s="35"/>
      <c r="BD8371" s="35"/>
    </row>
    <row r="8372" spans="52:57" x14ac:dyDescent="0.25">
      <c r="AZ8372" s="33"/>
    </row>
    <row r="8373" spans="52:57" x14ac:dyDescent="0.25">
      <c r="AZ8373" s="33"/>
      <c r="BA8373" s="25"/>
      <c r="BE8373" s="35"/>
    </row>
    <row r="8374" spans="52:57" x14ac:dyDescent="0.25">
      <c r="AZ8374" s="33"/>
      <c r="BA8374" s="25"/>
    </row>
    <row r="8375" spans="52:57" x14ac:dyDescent="0.25">
      <c r="AZ8375" s="33"/>
      <c r="BA8375" s="25"/>
    </row>
    <row r="8376" spans="52:57" x14ac:dyDescent="0.25">
      <c r="AZ8376" s="45"/>
      <c r="BA8376" s="25"/>
    </row>
    <row r="8377" spans="52:57" x14ac:dyDescent="0.25">
      <c r="BA8377" s="25"/>
    </row>
    <row r="8378" spans="52:57" x14ac:dyDescent="0.25">
      <c r="AZ8378" s="34"/>
      <c r="BA8378" s="25"/>
    </row>
    <row r="8379" spans="52:57" x14ac:dyDescent="0.25">
      <c r="AZ8379" s="33"/>
      <c r="BA8379" s="25"/>
    </row>
    <row r="8381" spans="52:57" x14ac:dyDescent="0.25">
      <c r="AZ8381" s="34"/>
      <c r="BA8381" s="35"/>
      <c r="BB8381" s="35"/>
      <c r="BC8381" s="35"/>
      <c r="BD8381" s="35"/>
    </row>
    <row r="8382" spans="52:57" x14ac:dyDescent="0.25">
      <c r="AZ8382" s="33"/>
    </row>
    <row r="8383" spans="52:57" x14ac:dyDescent="0.25">
      <c r="AZ8383" s="33"/>
      <c r="BA8383" s="25"/>
      <c r="BE8383" s="35"/>
    </row>
    <row r="8384" spans="52:57" x14ac:dyDescent="0.25">
      <c r="AZ8384" s="33"/>
      <c r="BA8384" s="25"/>
    </row>
    <row r="8385" spans="52:57" x14ac:dyDescent="0.25">
      <c r="AZ8385" s="33"/>
      <c r="BA8385" s="25"/>
    </row>
    <row r="8386" spans="52:57" x14ac:dyDescent="0.25">
      <c r="AZ8386" s="45"/>
      <c r="BA8386" s="25"/>
    </row>
    <row r="8387" spans="52:57" x14ac:dyDescent="0.25">
      <c r="BA8387" s="25"/>
    </row>
    <row r="8388" spans="52:57" x14ac:dyDescent="0.25">
      <c r="AZ8388" s="34"/>
      <c r="BA8388" s="25"/>
    </row>
    <row r="8389" spans="52:57" x14ac:dyDescent="0.25">
      <c r="AZ8389" s="33"/>
      <c r="BA8389" s="25"/>
    </row>
    <row r="8391" spans="52:57" x14ac:dyDescent="0.25">
      <c r="AZ8391" s="34"/>
      <c r="BA8391" s="35"/>
      <c r="BB8391" s="35"/>
      <c r="BC8391" s="35"/>
      <c r="BD8391" s="35"/>
    </row>
    <row r="8392" spans="52:57" x14ac:dyDescent="0.25">
      <c r="AZ8392" s="33"/>
    </row>
    <row r="8393" spans="52:57" x14ac:dyDescent="0.25">
      <c r="AZ8393" s="33"/>
      <c r="BA8393" s="25"/>
      <c r="BE8393" s="35"/>
    </row>
    <row r="8394" spans="52:57" x14ac:dyDescent="0.25">
      <c r="AZ8394" s="33"/>
      <c r="BA8394" s="25"/>
    </row>
    <row r="8395" spans="52:57" x14ac:dyDescent="0.25">
      <c r="AZ8395" s="33"/>
      <c r="BA8395" s="25"/>
    </row>
    <row r="8396" spans="52:57" x14ac:dyDescent="0.25">
      <c r="AZ8396" s="45"/>
      <c r="BA8396" s="25"/>
    </row>
    <row r="8397" spans="52:57" x14ac:dyDescent="0.25">
      <c r="BA8397" s="25"/>
    </row>
    <row r="8398" spans="52:57" x14ac:dyDescent="0.25">
      <c r="AZ8398" s="34"/>
      <c r="BA8398" s="25"/>
    </row>
    <row r="8399" spans="52:57" x14ac:dyDescent="0.25">
      <c r="AZ8399" s="33"/>
      <c r="BA8399" s="25"/>
    </row>
    <row r="8401" spans="52:57" x14ac:dyDescent="0.25">
      <c r="AZ8401" s="34"/>
      <c r="BA8401" s="35"/>
      <c r="BB8401" s="35"/>
      <c r="BC8401" s="35"/>
      <c r="BD8401" s="35"/>
    </row>
    <row r="8402" spans="52:57" x14ac:dyDescent="0.25">
      <c r="AZ8402" s="33"/>
    </row>
    <row r="8403" spans="52:57" x14ac:dyDescent="0.25">
      <c r="AZ8403" s="33"/>
      <c r="BA8403" s="25"/>
      <c r="BE8403" s="35"/>
    </row>
    <row r="8404" spans="52:57" x14ac:dyDescent="0.25">
      <c r="AZ8404" s="33"/>
      <c r="BA8404" s="25"/>
    </row>
    <row r="8405" spans="52:57" x14ac:dyDescent="0.25">
      <c r="AZ8405" s="33"/>
      <c r="BA8405" s="25"/>
    </row>
    <row r="8406" spans="52:57" x14ac:dyDescent="0.25">
      <c r="AZ8406" s="45"/>
      <c r="BA8406" s="25"/>
    </row>
    <row r="8407" spans="52:57" x14ac:dyDescent="0.25">
      <c r="BA8407" s="25"/>
    </row>
    <row r="8408" spans="52:57" x14ac:dyDescent="0.25">
      <c r="AZ8408" s="34"/>
      <c r="BA8408" s="25"/>
    </row>
    <row r="8409" spans="52:57" x14ac:dyDescent="0.25">
      <c r="AZ8409" s="33"/>
      <c r="BA8409" s="25"/>
    </row>
    <row r="8411" spans="52:57" x14ac:dyDescent="0.25">
      <c r="AZ8411" s="34"/>
      <c r="BA8411" s="35"/>
      <c r="BB8411" s="35"/>
      <c r="BC8411" s="35"/>
      <c r="BD8411" s="35"/>
    </row>
    <row r="8412" spans="52:57" x14ac:dyDescent="0.25">
      <c r="AZ8412" s="33"/>
    </row>
    <row r="8413" spans="52:57" x14ac:dyDescent="0.25">
      <c r="AZ8413" s="33"/>
      <c r="BA8413" s="25"/>
      <c r="BE8413" s="35"/>
    </row>
    <row r="8414" spans="52:57" x14ac:dyDescent="0.25">
      <c r="AZ8414" s="33"/>
      <c r="BA8414" s="25"/>
    </row>
    <row r="8415" spans="52:57" x14ac:dyDescent="0.25">
      <c r="AZ8415" s="33"/>
      <c r="BA8415" s="25"/>
    </row>
    <row r="8416" spans="52:57" x14ac:dyDescent="0.25">
      <c r="AZ8416" s="45"/>
      <c r="BA8416" s="25"/>
    </row>
    <row r="8417" spans="52:57" x14ac:dyDescent="0.25">
      <c r="BA8417" s="25"/>
    </row>
    <row r="8418" spans="52:57" x14ac:dyDescent="0.25">
      <c r="AZ8418" s="34"/>
      <c r="BA8418" s="25"/>
    </row>
    <row r="8419" spans="52:57" x14ac:dyDescent="0.25">
      <c r="AZ8419" s="33"/>
      <c r="BA8419" s="25"/>
    </row>
    <row r="8421" spans="52:57" x14ac:dyDescent="0.25">
      <c r="AZ8421" s="34"/>
      <c r="BA8421" s="35"/>
      <c r="BB8421" s="35"/>
      <c r="BC8421" s="35"/>
      <c r="BD8421" s="35"/>
    </row>
    <row r="8422" spans="52:57" x14ac:dyDescent="0.25">
      <c r="AZ8422" s="33"/>
    </row>
    <row r="8423" spans="52:57" x14ac:dyDescent="0.25">
      <c r="AZ8423" s="33"/>
      <c r="BA8423" s="25"/>
      <c r="BE8423" s="35"/>
    </row>
    <row r="8424" spans="52:57" x14ac:dyDescent="0.25">
      <c r="AZ8424" s="33"/>
      <c r="BA8424" s="25"/>
    </row>
    <row r="8425" spans="52:57" x14ac:dyDescent="0.25">
      <c r="AZ8425" s="33"/>
      <c r="BA8425" s="25"/>
    </row>
    <row r="8426" spans="52:57" x14ac:dyDescent="0.25">
      <c r="AZ8426" s="45"/>
      <c r="BA8426" s="25"/>
    </row>
    <row r="8427" spans="52:57" x14ac:dyDescent="0.25">
      <c r="BA8427" s="25"/>
    </row>
    <row r="8428" spans="52:57" x14ac:dyDescent="0.25">
      <c r="AZ8428" s="34"/>
      <c r="BA8428" s="25"/>
    </row>
    <row r="8429" spans="52:57" x14ac:dyDescent="0.25">
      <c r="AZ8429" s="33"/>
      <c r="BA8429" s="25"/>
    </row>
    <row r="8431" spans="52:57" x14ac:dyDescent="0.25">
      <c r="AZ8431" s="34"/>
      <c r="BA8431" s="35"/>
      <c r="BB8431" s="35"/>
      <c r="BC8431" s="35"/>
      <c r="BD8431" s="35"/>
    </row>
    <row r="8432" spans="52:57" x14ac:dyDescent="0.25">
      <c r="AZ8432" s="33"/>
    </row>
    <row r="8433" spans="52:57" x14ac:dyDescent="0.25">
      <c r="AZ8433" s="33"/>
      <c r="BA8433" s="25"/>
      <c r="BE8433" s="35"/>
    </row>
    <row r="8434" spans="52:57" x14ac:dyDescent="0.25">
      <c r="AZ8434" s="33"/>
      <c r="BA8434" s="25"/>
    </row>
    <row r="8435" spans="52:57" x14ac:dyDescent="0.25">
      <c r="AZ8435" s="33"/>
      <c r="BA8435" s="25"/>
    </row>
    <row r="8436" spans="52:57" x14ac:dyDescent="0.25">
      <c r="AZ8436" s="45"/>
      <c r="BA8436" s="25"/>
    </row>
    <row r="8437" spans="52:57" x14ac:dyDescent="0.25">
      <c r="BA8437" s="25"/>
    </row>
    <row r="8438" spans="52:57" x14ac:dyDescent="0.25">
      <c r="AZ8438" s="34"/>
      <c r="BA8438" s="25"/>
    </row>
    <row r="8439" spans="52:57" x14ac:dyDescent="0.25">
      <c r="AZ8439" s="33"/>
      <c r="BA8439" s="25"/>
    </row>
    <row r="8441" spans="52:57" x14ac:dyDescent="0.25">
      <c r="AZ8441" s="34"/>
      <c r="BA8441" s="35"/>
      <c r="BB8441" s="35"/>
      <c r="BC8441" s="35"/>
      <c r="BD8441" s="35"/>
    </row>
    <row r="8442" spans="52:57" x14ac:dyDescent="0.25">
      <c r="AZ8442" s="33"/>
    </row>
    <row r="8443" spans="52:57" x14ac:dyDescent="0.25">
      <c r="AZ8443" s="33"/>
      <c r="BA8443" s="25"/>
      <c r="BE8443" s="35"/>
    </row>
    <row r="8444" spans="52:57" x14ac:dyDescent="0.25">
      <c r="AZ8444" s="33"/>
      <c r="BA8444" s="25"/>
    </row>
    <row r="8445" spans="52:57" x14ac:dyDescent="0.25">
      <c r="AZ8445" s="33"/>
      <c r="BA8445" s="25"/>
    </row>
    <row r="8446" spans="52:57" x14ac:dyDescent="0.25">
      <c r="AZ8446" s="45"/>
      <c r="BA8446" s="25"/>
    </row>
    <row r="8447" spans="52:57" x14ac:dyDescent="0.25">
      <c r="BA8447" s="25"/>
    </row>
    <row r="8448" spans="52:57" x14ac:dyDescent="0.25">
      <c r="AZ8448" s="34"/>
      <c r="BA8448" s="25"/>
    </row>
    <row r="8449" spans="52:57" x14ac:dyDescent="0.25">
      <c r="AZ8449" s="33"/>
      <c r="BA8449" s="25"/>
    </row>
    <row r="8451" spans="52:57" x14ac:dyDescent="0.25">
      <c r="AZ8451" s="34"/>
      <c r="BA8451" s="35"/>
      <c r="BB8451" s="35"/>
      <c r="BC8451" s="35"/>
      <c r="BD8451" s="35"/>
    </row>
    <row r="8452" spans="52:57" x14ac:dyDescent="0.25">
      <c r="AZ8452" s="33"/>
    </row>
    <row r="8453" spans="52:57" x14ac:dyDescent="0.25">
      <c r="AZ8453" s="33"/>
      <c r="BA8453" s="25"/>
      <c r="BE8453" s="35"/>
    </row>
    <row r="8454" spans="52:57" x14ac:dyDescent="0.25">
      <c r="AZ8454" s="33"/>
      <c r="BA8454" s="25"/>
    </row>
    <row r="8455" spans="52:57" x14ac:dyDescent="0.25">
      <c r="AZ8455" s="33"/>
      <c r="BA8455" s="25"/>
    </row>
    <row r="8456" spans="52:57" x14ac:dyDescent="0.25">
      <c r="AZ8456" s="45"/>
      <c r="BA8456" s="25"/>
    </row>
    <row r="8457" spans="52:57" x14ac:dyDescent="0.25">
      <c r="BA8457" s="25"/>
    </row>
    <row r="8458" spans="52:57" x14ac:dyDescent="0.25">
      <c r="AZ8458" s="34"/>
      <c r="BA8458" s="25"/>
    </row>
    <row r="8459" spans="52:57" x14ac:dyDescent="0.25">
      <c r="AZ8459" s="33"/>
      <c r="BA8459" s="25"/>
    </row>
    <row r="8461" spans="52:57" x14ac:dyDescent="0.25">
      <c r="AZ8461" s="34"/>
      <c r="BA8461" s="35"/>
      <c r="BB8461" s="35"/>
      <c r="BC8461" s="35"/>
      <c r="BD8461" s="35"/>
    </row>
    <row r="8462" spans="52:57" x14ac:dyDescent="0.25">
      <c r="AZ8462" s="33"/>
    </row>
    <row r="8463" spans="52:57" x14ac:dyDescent="0.25">
      <c r="AZ8463" s="33"/>
      <c r="BA8463" s="25"/>
      <c r="BE8463" s="35"/>
    </row>
    <row r="8464" spans="52:57" x14ac:dyDescent="0.25">
      <c r="AZ8464" s="33"/>
      <c r="BA8464" s="25"/>
    </row>
    <row r="8465" spans="52:57" x14ac:dyDescent="0.25">
      <c r="AZ8465" s="33"/>
      <c r="BA8465" s="25"/>
    </row>
    <row r="8466" spans="52:57" x14ac:dyDescent="0.25">
      <c r="AZ8466" s="45"/>
      <c r="BA8466" s="25"/>
    </row>
    <row r="8467" spans="52:57" x14ac:dyDescent="0.25">
      <c r="BA8467" s="25"/>
    </row>
    <row r="8468" spans="52:57" x14ac:dyDescent="0.25">
      <c r="AZ8468" s="34"/>
      <c r="BA8468" s="25"/>
    </row>
    <row r="8469" spans="52:57" x14ac:dyDescent="0.25">
      <c r="AZ8469" s="33"/>
      <c r="BA8469" s="25"/>
    </row>
    <row r="8471" spans="52:57" x14ac:dyDescent="0.25">
      <c r="AZ8471" s="34"/>
      <c r="BA8471" s="35"/>
      <c r="BB8471" s="35"/>
      <c r="BC8471" s="35"/>
      <c r="BD8471" s="35"/>
    </row>
    <row r="8472" spans="52:57" x14ac:dyDescent="0.25">
      <c r="AZ8472" s="33"/>
    </row>
    <row r="8473" spans="52:57" x14ac:dyDescent="0.25">
      <c r="AZ8473" s="33"/>
      <c r="BA8473" s="25"/>
      <c r="BE8473" s="35"/>
    </row>
    <row r="8474" spans="52:57" x14ac:dyDescent="0.25">
      <c r="AZ8474" s="33"/>
      <c r="BA8474" s="25"/>
    </row>
    <row r="8475" spans="52:57" x14ac:dyDescent="0.25">
      <c r="AZ8475" s="33"/>
      <c r="BA8475" s="25"/>
    </row>
    <row r="8476" spans="52:57" x14ac:dyDescent="0.25">
      <c r="AZ8476" s="45"/>
      <c r="BA8476" s="25"/>
    </row>
    <row r="8477" spans="52:57" x14ac:dyDescent="0.25">
      <c r="BA8477" s="25"/>
    </row>
    <row r="8478" spans="52:57" x14ac:dyDescent="0.25">
      <c r="AZ8478" s="34"/>
      <c r="BA8478" s="25"/>
    </row>
    <row r="8479" spans="52:57" x14ac:dyDescent="0.25">
      <c r="AZ8479" s="33"/>
      <c r="BA8479" s="25"/>
    </row>
    <row r="8481" spans="52:57" x14ac:dyDescent="0.25">
      <c r="AZ8481" s="34"/>
      <c r="BA8481" s="35"/>
      <c r="BB8481" s="35"/>
      <c r="BC8481" s="35"/>
      <c r="BD8481" s="35"/>
    </row>
    <row r="8482" spans="52:57" x14ac:dyDescent="0.25">
      <c r="AZ8482" s="33"/>
    </row>
    <row r="8483" spans="52:57" x14ac:dyDescent="0.25">
      <c r="AZ8483" s="33"/>
      <c r="BA8483" s="25"/>
      <c r="BE8483" s="35"/>
    </row>
    <row r="8484" spans="52:57" x14ac:dyDescent="0.25">
      <c r="AZ8484" s="33"/>
      <c r="BA8484" s="25"/>
    </row>
    <row r="8485" spans="52:57" x14ac:dyDescent="0.25">
      <c r="AZ8485" s="33"/>
      <c r="BA8485" s="25"/>
    </row>
    <row r="8486" spans="52:57" x14ac:dyDescent="0.25">
      <c r="AZ8486" s="45"/>
      <c r="BA8486" s="25"/>
    </row>
    <row r="8487" spans="52:57" x14ac:dyDescent="0.25">
      <c r="BA8487" s="25"/>
    </row>
    <row r="8488" spans="52:57" x14ac:dyDescent="0.25">
      <c r="AZ8488" s="34"/>
      <c r="BA8488" s="25"/>
    </row>
    <row r="8489" spans="52:57" x14ac:dyDescent="0.25">
      <c r="AZ8489" s="33"/>
      <c r="BA8489" s="25"/>
    </row>
    <row r="8491" spans="52:57" x14ac:dyDescent="0.25">
      <c r="AZ8491" s="34"/>
      <c r="BA8491" s="35"/>
      <c r="BB8491" s="35"/>
      <c r="BC8491" s="35"/>
      <c r="BD8491" s="35"/>
    </row>
    <row r="8492" spans="52:57" x14ac:dyDescent="0.25">
      <c r="AZ8492" s="33"/>
    </row>
    <row r="8493" spans="52:57" x14ac:dyDescent="0.25">
      <c r="AZ8493" s="33"/>
      <c r="BA8493" s="25"/>
      <c r="BE8493" s="35"/>
    </row>
    <row r="8494" spans="52:57" x14ac:dyDescent="0.25">
      <c r="AZ8494" s="33"/>
      <c r="BA8494" s="25"/>
    </row>
    <row r="8495" spans="52:57" x14ac:dyDescent="0.25">
      <c r="AZ8495" s="33"/>
      <c r="BA8495" s="25"/>
    </row>
    <row r="8496" spans="52:57" x14ac:dyDescent="0.25">
      <c r="AZ8496" s="45"/>
      <c r="BA8496" s="25"/>
    </row>
    <row r="8497" spans="52:57" x14ac:dyDescent="0.25">
      <c r="BA8497" s="25"/>
    </row>
    <row r="8498" spans="52:57" x14ac:dyDescent="0.25">
      <c r="AZ8498" s="34"/>
      <c r="BA8498" s="25"/>
    </row>
    <row r="8499" spans="52:57" x14ac:dyDescent="0.25">
      <c r="AZ8499" s="33"/>
      <c r="BA8499" s="25"/>
    </row>
    <row r="8501" spans="52:57" x14ac:dyDescent="0.25">
      <c r="AZ8501" s="34"/>
      <c r="BA8501" s="35"/>
      <c r="BB8501" s="35"/>
      <c r="BC8501" s="35"/>
      <c r="BD8501" s="35"/>
    </row>
    <row r="8502" spans="52:57" x14ac:dyDescent="0.25">
      <c r="AZ8502" s="33"/>
    </row>
    <row r="8503" spans="52:57" x14ac:dyDescent="0.25">
      <c r="AZ8503" s="33"/>
      <c r="BA8503" s="25"/>
      <c r="BE8503" s="35"/>
    </row>
    <row r="8504" spans="52:57" x14ac:dyDescent="0.25">
      <c r="AZ8504" s="33"/>
      <c r="BA8504" s="25"/>
    </row>
    <row r="8505" spans="52:57" x14ac:dyDescent="0.25">
      <c r="AZ8505" s="33"/>
      <c r="BA8505" s="25"/>
    </row>
    <row r="8506" spans="52:57" x14ac:dyDescent="0.25">
      <c r="AZ8506" s="45"/>
      <c r="BA8506" s="25"/>
    </row>
    <row r="8507" spans="52:57" x14ac:dyDescent="0.25">
      <c r="BA8507" s="25"/>
    </row>
    <row r="8508" spans="52:57" x14ac:dyDescent="0.25">
      <c r="AZ8508" s="34"/>
      <c r="BA8508" s="25"/>
    </row>
    <row r="8509" spans="52:57" x14ac:dyDescent="0.25">
      <c r="AZ8509" s="33"/>
      <c r="BA8509" s="25"/>
    </row>
    <row r="8511" spans="52:57" x14ac:dyDescent="0.25">
      <c r="AZ8511" s="34"/>
      <c r="BA8511" s="35"/>
      <c r="BB8511" s="35"/>
      <c r="BC8511" s="35"/>
      <c r="BD8511" s="35"/>
    </row>
    <row r="8512" spans="52:57" x14ac:dyDescent="0.25">
      <c r="AZ8512" s="33"/>
    </row>
    <row r="8513" spans="52:57" x14ac:dyDescent="0.25">
      <c r="AZ8513" s="33"/>
      <c r="BA8513" s="25"/>
      <c r="BE8513" s="35"/>
    </row>
    <row r="8514" spans="52:57" x14ac:dyDescent="0.25">
      <c r="AZ8514" s="33"/>
      <c r="BA8514" s="25"/>
    </row>
    <row r="8515" spans="52:57" x14ac:dyDescent="0.25">
      <c r="AZ8515" s="33"/>
      <c r="BA8515" s="25"/>
    </row>
    <row r="8516" spans="52:57" x14ac:dyDescent="0.25">
      <c r="AZ8516" s="45"/>
      <c r="BA8516" s="25"/>
    </row>
    <row r="8517" spans="52:57" x14ac:dyDescent="0.25">
      <c r="BA8517" s="25"/>
    </row>
    <row r="8518" spans="52:57" x14ac:dyDescent="0.25">
      <c r="AZ8518" s="34"/>
      <c r="BA8518" s="25"/>
    </row>
    <row r="8519" spans="52:57" x14ac:dyDescent="0.25">
      <c r="AZ8519" s="33"/>
      <c r="BA8519" s="25"/>
    </row>
    <row r="8521" spans="52:57" x14ac:dyDescent="0.25">
      <c r="AZ8521" s="34"/>
      <c r="BA8521" s="35"/>
      <c r="BB8521" s="35"/>
      <c r="BC8521" s="35"/>
      <c r="BD8521" s="35"/>
    </row>
    <row r="8522" spans="52:57" x14ac:dyDescent="0.25">
      <c r="AZ8522" s="33"/>
    </row>
    <row r="8523" spans="52:57" x14ac:dyDescent="0.25">
      <c r="AZ8523" s="33"/>
      <c r="BA8523" s="25"/>
      <c r="BE8523" s="35"/>
    </row>
    <row r="8524" spans="52:57" x14ac:dyDescent="0.25">
      <c r="AZ8524" s="33"/>
      <c r="BA8524" s="25"/>
    </row>
    <row r="8525" spans="52:57" x14ac:dyDescent="0.25">
      <c r="AZ8525" s="33"/>
      <c r="BA8525" s="25"/>
    </row>
    <row r="8526" spans="52:57" x14ac:dyDescent="0.25">
      <c r="AZ8526" s="45"/>
      <c r="BA8526" s="25"/>
    </row>
    <row r="8527" spans="52:57" x14ac:dyDescent="0.25">
      <c r="BA8527" s="25"/>
    </row>
    <row r="8528" spans="52:57" x14ac:dyDescent="0.25">
      <c r="AZ8528" s="34"/>
      <c r="BA8528" s="25"/>
    </row>
    <row r="8529" spans="52:57" x14ac:dyDescent="0.25">
      <c r="AZ8529" s="33"/>
      <c r="BA8529" s="25"/>
    </row>
    <row r="8531" spans="52:57" x14ac:dyDescent="0.25">
      <c r="AZ8531" s="34"/>
      <c r="BA8531" s="35"/>
      <c r="BB8531" s="35"/>
      <c r="BC8531" s="35"/>
      <c r="BD8531" s="35"/>
    </row>
    <row r="8532" spans="52:57" x14ac:dyDescent="0.25">
      <c r="AZ8532" s="33"/>
    </row>
    <row r="8533" spans="52:57" x14ac:dyDescent="0.25">
      <c r="AZ8533" s="33"/>
      <c r="BA8533" s="25"/>
      <c r="BE8533" s="35"/>
    </row>
    <row r="8534" spans="52:57" x14ac:dyDescent="0.25">
      <c r="AZ8534" s="33"/>
      <c r="BA8534" s="25"/>
    </row>
    <row r="8535" spans="52:57" x14ac:dyDescent="0.25">
      <c r="AZ8535" s="33"/>
      <c r="BA8535" s="25"/>
    </row>
    <row r="8536" spans="52:57" x14ac:dyDescent="0.25">
      <c r="AZ8536" s="45"/>
      <c r="BA8536" s="25"/>
    </row>
    <row r="8537" spans="52:57" x14ac:dyDescent="0.25">
      <c r="BA8537" s="25"/>
    </row>
    <row r="8538" spans="52:57" x14ac:dyDescent="0.25">
      <c r="AZ8538" s="34"/>
      <c r="BA8538" s="25"/>
    </row>
    <row r="8539" spans="52:57" x14ac:dyDescent="0.25">
      <c r="AZ8539" s="33"/>
      <c r="BA8539" s="25"/>
    </row>
    <row r="8541" spans="52:57" x14ac:dyDescent="0.25">
      <c r="AZ8541" s="34"/>
      <c r="BA8541" s="35"/>
      <c r="BB8541" s="35"/>
      <c r="BC8541" s="35"/>
      <c r="BD8541" s="35"/>
    </row>
    <row r="8542" spans="52:57" x14ac:dyDescent="0.25">
      <c r="AZ8542" s="33"/>
    </row>
    <row r="8543" spans="52:57" x14ac:dyDescent="0.25">
      <c r="AZ8543" s="33"/>
      <c r="BA8543" s="25"/>
      <c r="BE8543" s="35"/>
    </row>
    <row r="8544" spans="52:57" x14ac:dyDescent="0.25">
      <c r="AZ8544" s="33"/>
      <c r="BA8544" s="25"/>
    </row>
    <row r="8545" spans="52:57" x14ac:dyDescent="0.25">
      <c r="AZ8545" s="33"/>
      <c r="BA8545" s="25"/>
    </row>
    <row r="8546" spans="52:57" x14ac:dyDescent="0.25">
      <c r="AZ8546" s="45"/>
      <c r="BA8546" s="25"/>
    </row>
    <row r="8547" spans="52:57" x14ac:dyDescent="0.25">
      <c r="BA8547" s="25"/>
    </row>
    <row r="8548" spans="52:57" x14ac:dyDescent="0.25">
      <c r="AZ8548" s="34"/>
      <c r="BA8548" s="25"/>
    </row>
    <row r="8549" spans="52:57" x14ac:dyDescent="0.25">
      <c r="AZ8549" s="33"/>
      <c r="BA8549" s="25"/>
    </row>
    <row r="8551" spans="52:57" x14ac:dyDescent="0.25">
      <c r="AZ8551" s="34"/>
      <c r="BA8551" s="35"/>
      <c r="BB8551" s="35"/>
      <c r="BC8551" s="35"/>
      <c r="BD8551" s="35"/>
    </row>
    <row r="8552" spans="52:57" x14ac:dyDescent="0.25">
      <c r="AZ8552" s="33"/>
    </row>
    <row r="8553" spans="52:57" x14ac:dyDescent="0.25">
      <c r="AZ8553" s="33"/>
      <c r="BA8553" s="25"/>
      <c r="BE8553" s="35"/>
    </row>
    <row r="8554" spans="52:57" x14ac:dyDescent="0.25">
      <c r="AZ8554" s="33"/>
      <c r="BA8554" s="25"/>
    </row>
    <row r="8555" spans="52:57" x14ac:dyDescent="0.25">
      <c r="AZ8555" s="33"/>
      <c r="BA8555" s="25"/>
    </row>
    <row r="8556" spans="52:57" x14ac:dyDescent="0.25">
      <c r="AZ8556" s="45"/>
      <c r="BA8556" s="25"/>
    </row>
    <row r="8557" spans="52:57" x14ac:dyDescent="0.25">
      <c r="BA8557" s="25"/>
    </row>
    <row r="8558" spans="52:57" x14ac:dyDescent="0.25">
      <c r="AZ8558" s="34"/>
      <c r="BA8558" s="25"/>
    </row>
    <row r="8559" spans="52:57" x14ac:dyDescent="0.25">
      <c r="AZ8559" s="33"/>
      <c r="BA8559" s="25"/>
    </row>
    <row r="8561" spans="52:57" x14ac:dyDescent="0.25">
      <c r="AZ8561" s="34"/>
      <c r="BA8561" s="35"/>
      <c r="BB8561" s="35"/>
      <c r="BC8561" s="35"/>
      <c r="BD8561" s="35"/>
    </row>
    <row r="8562" spans="52:57" x14ac:dyDescent="0.25">
      <c r="AZ8562" s="33"/>
    </row>
    <row r="8563" spans="52:57" x14ac:dyDescent="0.25">
      <c r="AZ8563" s="33"/>
      <c r="BA8563" s="25"/>
      <c r="BE8563" s="35"/>
    </row>
    <row r="8564" spans="52:57" x14ac:dyDescent="0.25">
      <c r="AZ8564" s="33"/>
      <c r="BA8564" s="25"/>
    </row>
    <row r="8565" spans="52:57" x14ac:dyDescent="0.25">
      <c r="AZ8565" s="33"/>
      <c r="BA8565" s="25"/>
    </row>
    <row r="8566" spans="52:57" x14ac:dyDescent="0.25">
      <c r="AZ8566" s="45"/>
      <c r="BA8566" s="25"/>
    </row>
    <row r="8567" spans="52:57" x14ac:dyDescent="0.25">
      <c r="BA8567" s="25"/>
    </row>
    <row r="8568" spans="52:57" x14ac:dyDescent="0.25">
      <c r="AZ8568" s="34"/>
      <c r="BA8568" s="25"/>
    </row>
    <row r="8569" spans="52:57" x14ac:dyDescent="0.25">
      <c r="AZ8569" s="33"/>
      <c r="BA8569" s="25"/>
    </row>
    <row r="8571" spans="52:57" x14ac:dyDescent="0.25">
      <c r="AZ8571" s="34"/>
      <c r="BA8571" s="35"/>
      <c r="BB8571" s="35"/>
      <c r="BC8571" s="35"/>
      <c r="BD8571" s="35"/>
    </row>
    <row r="8572" spans="52:57" x14ac:dyDescent="0.25">
      <c r="AZ8572" s="33"/>
    </row>
    <row r="8573" spans="52:57" x14ac:dyDescent="0.25">
      <c r="AZ8573" s="33"/>
      <c r="BA8573" s="25"/>
      <c r="BE8573" s="35"/>
    </row>
    <row r="8574" spans="52:57" x14ac:dyDescent="0.25">
      <c r="AZ8574" s="33"/>
      <c r="BA8574" s="25"/>
    </row>
    <row r="8575" spans="52:57" x14ac:dyDescent="0.25">
      <c r="AZ8575" s="33"/>
      <c r="BA8575" s="25"/>
    </row>
    <row r="8576" spans="52:57" x14ac:dyDescent="0.25">
      <c r="AZ8576" s="45"/>
      <c r="BA8576" s="25"/>
    </row>
    <row r="8577" spans="52:57" x14ac:dyDescent="0.25">
      <c r="BA8577" s="25"/>
    </row>
    <row r="8578" spans="52:57" x14ac:dyDescent="0.25">
      <c r="AZ8578" s="34"/>
      <c r="BA8578" s="25"/>
    </row>
    <row r="8579" spans="52:57" x14ac:dyDescent="0.25">
      <c r="AZ8579" s="33"/>
      <c r="BA8579" s="25"/>
    </row>
    <row r="8581" spans="52:57" x14ac:dyDescent="0.25">
      <c r="AZ8581" s="34"/>
      <c r="BA8581" s="35"/>
      <c r="BB8581" s="35"/>
      <c r="BC8581" s="35"/>
      <c r="BD8581" s="35"/>
    </row>
    <row r="8582" spans="52:57" x14ac:dyDescent="0.25">
      <c r="AZ8582" s="33"/>
    </row>
    <row r="8583" spans="52:57" x14ac:dyDescent="0.25">
      <c r="AZ8583" s="33"/>
      <c r="BA8583" s="25"/>
      <c r="BE8583" s="35"/>
    </row>
    <row r="8584" spans="52:57" x14ac:dyDescent="0.25">
      <c r="AZ8584" s="33"/>
      <c r="BA8584" s="25"/>
    </row>
    <row r="8585" spans="52:57" x14ac:dyDescent="0.25">
      <c r="AZ8585" s="33"/>
      <c r="BA8585" s="25"/>
    </row>
    <row r="8586" spans="52:57" x14ac:dyDescent="0.25">
      <c r="AZ8586" s="45"/>
      <c r="BA8586" s="25"/>
    </row>
    <row r="8587" spans="52:57" x14ac:dyDescent="0.25">
      <c r="BA8587" s="25"/>
    </row>
    <row r="8588" spans="52:57" x14ac:dyDescent="0.25">
      <c r="AZ8588" s="34"/>
      <c r="BA8588" s="25"/>
    </row>
    <row r="8589" spans="52:57" x14ac:dyDescent="0.25">
      <c r="AZ8589" s="33"/>
      <c r="BA8589" s="25"/>
    </row>
    <row r="8591" spans="52:57" x14ac:dyDescent="0.25">
      <c r="AZ8591" s="34"/>
      <c r="BA8591" s="35"/>
      <c r="BB8591" s="35"/>
      <c r="BC8591" s="35"/>
      <c r="BD8591" s="35"/>
    </row>
    <row r="8592" spans="52:57" x14ac:dyDescent="0.25">
      <c r="AZ8592" s="33"/>
    </row>
    <row r="8593" spans="52:57" x14ac:dyDescent="0.25">
      <c r="AZ8593" s="33"/>
      <c r="BA8593" s="25"/>
      <c r="BE8593" s="35"/>
    </row>
    <row r="8594" spans="52:57" x14ac:dyDescent="0.25">
      <c r="AZ8594" s="33"/>
      <c r="BA8594" s="25"/>
    </row>
    <row r="8595" spans="52:57" x14ac:dyDescent="0.25">
      <c r="AZ8595" s="33"/>
      <c r="BA8595" s="25"/>
    </row>
    <row r="8596" spans="52:57" x14ac:dyDescent="0.25">
      <c r="AZ8596" s="45"/>
      <c r="BA8596" s="25"/>
    </row>
    <row r="8597" spans="52:57" x14ac:dyDescent="0.25">
      <c r="BA8597" s="25"/>
    </row>
    <row r="8598" spans="52:57" x14ac:dyDescent="0.25">
      <c r="AZ8598" s="34"/>
      <c r="BA8598" s="25"/>
    </row>
    <row r="8599" spans="52:57" x14ac:dyDescent="0.25">
      <c r="AZ8599" s="33"/>
      <c r="BA8599" s="25"/>
    </row>
    <row r="8601" spans="52:57" x14ac:dyDescent="0.25">
      <c r="AZ8601" s="34"/>
      <c r="BA8601" s="35"/>
      <c r="BB8601" s="35"/>
      <c r="BC8601" s="35"/>
      <c r="BD8601" s="35"/>
    </row>
    <row r="8602" spans="52:57" x14ac:dyDescent="0.25">
      <c r="AZ8602" s="33"/>
    </row>
    <row r="8603" spans="52:57" x14ac:dyDescent="0.25">
      <c r="AZ8603" s="33"/>
      <c r="BA8603" s="25"/>
      <c r="BE8603" s="35"/>
    </row>
    <row r="8604" spans="52:57" x14ac:dyDescent="0.25">
      <c r="AZ8604" s="33"/>
      <c r="BA8604" s="25"/>
    </row>
    <row r="8605" spans="52:57" x14ac:dyDescent="0.25">
      <c r="AZ8605" s="33"/>
      <c r="BA8605" s="25"/>
    </row>
    <row r="8606" spans="52:57" x14ac:dyDescent="0.25">
      <c r="AZ8606" s="45"/>
      <c r="BA8606" s="25"/>
    </row>
    <row r="8607" spans="52:57" x14ac:dyDescent="0.25">
      <c r="BA8607" s="25"/>
    </row>
    <row r="8608" spans="52:57" x14ac:dyDescent="0.25">
      <c r="AZ8608" s="34"/>
      <c r="BA8608" s="25"/>
    </row>
    <row r="8609" spans="52:57" x14ac:dyDescent="0.25">
      <c r="AZ8609" s="33"/>
      <c r="BA8609" s="25"/>
    </row>
    <row r="8611" spans="52:57" x14ac:dyDescent="0.25">
      <c r="AZ8611" s="34"/>
      <c r="BA8611" s="35"/>
      <c r="BB8611" s="35"/>
      <c r="BC8611" s="35"/>
      <c r="BD8611" s="35"/>
    </row>
    <row r="8612" spans="52:57" x14ac:dyDescent="0.25">
      <c r="AZ8612" s="33"/>
    </row>
    <row r="8613" spans="52:57" x14ac:dyDescent="0.25">
      <c r="AZ8613" s="33"/>
      <c r="BA8613" s="25"/>
      <c r="BE8613" s="35"/>
    </row>
    <row r="8614" spans="52:57" x14ac:dyDescent="0.25">
      <c r="AZ8614" s="33"/>
      <c r="BA8614" s="25"/>
    </row>
    <row r="8615" spans="52:57" x14ac:dyDescent="0.25">
      <c r="AZ8615" s="33"/>
      <c r="BA8615" s="25"/>
    </row>
    <row r="8616" spans="52:57" x14ac:dyDescent="0.25">
      <c r="AZ8616" s="45"/>
      <c r="BA8616" s="25"/>
    </row>
    <row r="8617" spans="52:57" x14ac:dyDescent="0.25">
      <c r="BA8617" s="25"/>
    </row>
    <row r="8618" spans="52:57" x14ac:dyDescent="0.25">
      <c r="AZ8618" s="34"/>
      <c r="BA8618" s="25"/>
    </row>
    <row r="8619" spans="52:57" x14ac:dyDescent="0.25">
      <c r="AZ8619" s="33"/>
      <c r="BA8619" s="25"/>
    </row>
    <row r="8621" spans="52:57" x14ac:dyDescent="0.25">
      <c r="AZ8621" s="34"/>
      <c r="BA8621" s="35"/>
      <c r="BB8621" s="35"/>
      <c r="BC8621" s="35"/>
      <c r="BD8621" s="35"/>
    </row>
    <row r="8622" spans="52:57" x14ac:dyDescent="0.25">
      <c r="AZ8622" s="33"/>
    </row>
    <row r="8623" spans="52:57" x14ac:dyDescent="0.25">
      <c r="AZ8623" s="33"/>
      <c r="BA8623" s="25"/>
      <c r="BE8623" s="35"/>
    </row>
    <row r="8624" spans="52:57" x14ac:dyDescent="0.25">
      <c r="AZ8624" s="33"/>
      <c r="BA8624" s="25"/>
    </row>
    <row r="8625" spans="52:57" x14ac:dyDescent="0.25">
      <c r="AZ8625" s="33"/>
      <c r="BA8625" s="25"/>
    </row>
    <row r="8626" spans="52:57" x14ac:dyDescent="0.25">
      <c r="AZ8626" s="45"/>
      <c r="BA8626" s="25"/>
    </row>
    <row r="8627" spans="52:57" x14ac:dyDescent="0.25">
      <c r="BA8627" s="25"/>
    </row>
    <row r="8628" spans="52:57" x14ac:dyDescent="0.25">
      <c r="AZ8628" s="34"/>
      <c r="BA8628" s="25"/>
    </row>
    <row r="8629" spans="52:57" x14ac:dyDescent="0.25">
      <c r="AZ8629" s="33"/>
      <c r="BA8629" s="25"/>
    </row>
    <row r="8631" spans="52:57" x14ac:dyDescent="0.25">
      <c r="AZ8631" s="34"/>
      <c r="BA8631" s="35"/>
      <c r="BB8631" s="35"/>
      <c r="BC8631" s="35"/>
      <c r="BD8631" s="35"/>
    </row>
    <row r="8632" spans="52:57" x14ac:dyDescent="0.25">
      <c r="AZ8632" s="33"/>
    </row>
    <row r="8633" spans="52:57" x14ac:dyDescent="0.25">
      <c r="AZ8633" s="33"/>
      <c r="BA8633" s="25"/>
      <c r="BE8633" s="35"/>
    </row>
    <row r="8634" spans="52:57" x14ac:dyDescent="0.25">
      <c r="AZ8634" s="33"/>
      <c r="BA8634" s="25"/>
    </row>
    <row r="8635" spans="52:57" x14ac:dyDescent="0.25">
      <c r="AZ8635" s="33"/>
      <c r="BA8635" s="25"/>
    </row>
    <row r="8636" spans="52:57" x14ac:dyDescent="0.25">
      <c r="AZ8636" s="45"/>
      <c r="BA8636" s="25"/>
    </row>
    <row r="8637" spans="52:57" x14ac:dyDescent="0.25">
      <c r="BA8637" s="25"/>
    </row>
    <row r="8638" spans="52:57" x14ac:dyDescent="0.25">
      <c r="AZ8638" s="34"/>
      <c r="BA8638" s="25"/>
    </row>
    <row r="8639" spans="52:57" x14ac:dyDescent="0.25">
      <c r="AZ8639" s="33"/>
      <c r="BA8639" s="25"/>
    </row>
    <row r="8641" spans="52:57" x14ac:dyDescent="0.25">
      <c r="AZ8641" s="34"/>
      <c r="BA8641" s="35"/>
      <c r="BB8641" s="35"/>
      <c r="BC8641" s="35"/>
      <c r="BD8641" s="35"/>
    </row>
    <row r="8642" spans="52:57" x14ac:dyDescent="0.25">
      <c r="AZ8642" s="33"/>
    </row>
    <row r="8643" spans="52:57" x14ac:dyDescent="0.25">
      <c r="AZ8643" s="33"/>
      <c r="BA8643" s="25"/>
      <c r="BE8643" s="35"/>
    </row>
    <row r="8644" spans="52:57" x14ac:dyDescent="0.25">
      <c r="AZ8644" s="33"/>
      <c r="BA8644" s="25"/>
    </row>
    <row r="8645" spans="52:57" x14ac:dyDescent="0.25">
      <c r="AZ8645" s="33"/>
      <c r="BA8645" s="25"/>
    </row>
    <row r="8646" spans="52:57" x14ac:dyDescent="0.25">
      <c r="AZ8646" s="45"/>
      <c r="BA8646" s="25"/>
    </row>
    <row r="8647" spans="52:57" x14ac:dyDescent="0.25">
      <c r="BA8647" s="25"/>
    </row>
    <row r="8648" spans="52:57" x14ac:dyDescent="0.25">
      <c r="AZ8648" s="34"/>
      <c r="BA8648" s="25"/>
    </row>
    <row r="8649" spans="52:57" x14ac:dyDescent="0.25">
      <c r="AZ8649" s="33"/>
      <c r="BA8649" s="25"/>
    </row>
    <row r="8651" spans="52:57" x14ac:dyDescent="0.25">
      <c r="AZ8651" s="34"/>
      <c r="BA8651" s="35"/>
      <c r="BB8651" s="35"/>
      <c r="BC8651" s="35"/>
      <c r="BD8651" s="35"/>
    </row>
    <row r="8652" spans="52:57" x14ac:dyDescent="0.25">
      <c r="AZ8652" s="33"/>
    </row>
    <row r="8653" spans="52:57" x14ac:dyDescent="0.25">
      <c r="AZ8653" s="33"/>
      <c r="BA8653" s="25"/>
      <c r="BE8653" s="35"/>
    </row>
    <row r="8654" spans="52:57" x14ac:dyDescent="0.25">
      <c r="AZ8654" s="33"/>
      <c r="BA8654" s="25"/>
    </row>
    <row r="8655" spans="52:57" x14ac:dyDescent="0.25">
      <c r="AZ8655" s="33"/>
      <c r="BA8655" s="25"/>
    </row>
    <row r="8656" spans="52:57" x14ac:dyDescent="0.25">
      <c r="AZ8656" s="45"/>
      <c r="BA8656" s="25"/>
    </row>
    <row r="8657" spans="52:57" x14ac:dyDescent="0.25">
      <c r="BA8657" s="25"/>
    </row>
    <row r="8658" spans="52:57" x14ac:dyDescent="0.25">
      <c r="AZ8658" s="34"/>
      <c r="BA8658" s="25"/>
    </row>
    <row r="8659" spans="52:57" x14ac:dyDescent="0.25">
      <c r="AZ8659" s="33"/>
      <c r="BA8659" s="25"/>
    </row>
    <row r="8661" spans="52:57" x14ac:dyDescent="0.25">
      <c r="AZ8661" s="34"/>
      <c r="BA8661" s="35"/>
      <c r="BB8661" s="35"/>
      <c r="BC8661" s="35"/>
      <c r="BD8661" s="35"/>
    </row>
    <row r="8662" spans="52:57" x14ac:dyDescent="0.25">
      <c r="AZ8662" s="33"/>
    </row>
    <row r="8663" spans="52:57" x14ac:dyDescent="0.25">
      <c r="AZ8663" s="33"/>
      <c r="BA8663" s="25"/>
      <c r="BE8663" s="35"/>
    </row>
    <row r="8664" spans="52:57" x14ac:dyDescent="0.25">
      <c r="AZ8664" s="33"/>
      <c r="BA8664" s="25"/>
    </row>
    <row r="8665" spans="52:57" x14ac:dyDescent="0.25">
      <c r="AZ8665" s="33"/>
      <c r="BA8665" s="25"/>
    </row>
    <row r="8666" spans="52:57" x14ac:dyDescent="0.25">
      <c r="AZ8666" s="45"/>
      <c r="BA8666" s="25"/>
    </row>
    <row r="8667" spans="52:57" x14ac:dyDescent="0.25">
      <c r="BA8667" s="25"/>
    </row>
    <row r="8668" spans="52:57" x14ac:dyDescent="0.25">
      <c r="AZ8668" s="34"/>
      <c r="BA8668" s="25"/>
    </row>
    <row r="8669" spans="52:57" x14ac:dyDescent="0.25">
      <c r="AZ8669" s="33"/>
      <c r="BA8669" s="25"/>
    </row>
    <row r="8671" spans="52:57" x14ac:dyDescent="0.25">
      <c r="AZ8671" s="34"/>
      <c r="BA8671" s="35"/>
      <c r="BB8671" s="35"/>
      <c r="BC8671" s="35"/>
      <c r="BD8671" s="35"/>
    </row>
    <row r="8672" spans="52:57" x14ac:dyDescent="0.25">
      <c r="AZ8672" s="33"/>
    </row>
    <row r="8673" spans="52:57" x14ac:dyDescent="0.25">
      <c r="AZ8673" s="33"/>
      <c r="BA8673" s="25"/>
      <c r="BE8673" s="35"/>
    </row>
    <row r="8674" spans="52:57" x14ac:dyDescent="0.25">
      <c r="AZ8674" s="33"/>
      <c r="BA8674" s="25"/>
    </row>
    <row r="8675" spans="52:57" x14ac:dyDescent="0.25">
      <c r="AZ8675" s="33"/>
      <c r="BA8675" s="25"/>
    </row>
    <row r="8676" spans="52:57" x14ac:dyDescent="0.25">
      <c r="AZ8676" s="45"/>
      <c r="BA8676" s="25"/>
    </row>
    <row r="8677" spans="52:57" x14ac:dyDescent="0.25">
      <c r="BA8677" s="25"/>
    </row>
    <row r="8678" spans="52:57" x14ac:dyDescent="0.25">
      <c r="AZ8678" s="34"/>
      <c r="BA8678" s="25"/>
    </row>
    <row r="8679" spans="52:57" x14ac:dyDescent="0.25">
      <c r="AZ8679" s="33"/>
      <c r="BA8679" s="25"/>
    </row>
    <row r="8681" spans="52:57" x14ac:dyDescent="0.25">
      <c r="AZ8681" s="34"/>
      <c r="BA8681" s="35"/>
      <c r="BB8681" s="35"/>
      <c r="BC8681" s="35"/>
      <c r="BD8681" s="35"/>
    </row>
    <row r="8682" spans="52:57" x14ac:dyDescent="0.25">
      <c r="AZ8682" s="33"/>
    </row>
    <row r="8683" spans="52:57" x14ac:dyDescent="0.25">
      <c r="AZ8683" s="33"/>
      <c r="BA8683" s="25"/>
      <c r="BE8683" s="35"/>
    </row>
    <row r="8684" spans="52:57" x14ac:dyDescent="0.25">
      <c r="AZ8684" s="33"/>
      <c r="BA8684" s="25"/>
    </row>
    <row r="8685" spans="52:57" x14ac:dyDescent="0.25">
      <c r="AZ8685" s="33"/>
      <c r="BA8685" s="25"/>
    </row>
    <row r="8686" spans="52:57" x14ac:dyDescent="0.25">
      <c r="AZ8686" s="45"/>
      <c r="BA8686" s="25"/>
    </row>
    <row r="8687" spans="52:57" x14ac:dyDescent="0.25">
      <c r="BA8687" s="25"/>
    </row>
    <row r="8688" spans="52:57" x14ac:dyDescent="0.25">
      <c r="AZ8688" s="34"/>
      <c r="BA8688" s="25"/>
    </row>
    <row r="8689" spans="52:57" x14ac:dyDescent="0.25">
      <c r="AZ8689" s="33"/>
      <c r="BA8689" s="25"/>
    </row>
    <row r="8691" spans="52:57" x14ac:dyDescent="0.25">
      <c r="AZ8691" s="34"/>
      <c r="BA8691" s="35"/>
      <c r="BB8691" s="35"/>
      <c r="BC8691" s="35"/>
      <c r="BD8691" s="35"/>
    </row>
    <row r="8692" spans="52:57" x14ac:dyDescent="0.25">
      <c r="AZ8692" s="33"/>
    </row>
    <row r="8693" spans="52:57" x14ac:dyDescent="0.25">
      <c r="AZ8693" s="33"/>
      <c r="BA8693" s="25"/>
      <c r="BE8693" s="35"/>
    </row>
    <row r="8694" spans="52:57" x14ac:dyDescent="0.25">
      <c r="AZ8694" s="33"/>
      <c r="BA8694" s="25"/>
    </row>
    <row r="8695" spans="52:57" x14ac:dyDescent="0.25">
      <c r="AZ8695" s="33"/>
      <c r="BA8695" s="25"/>
    </row>
    <row r="8696" spans="52:57" x14ac:dyDescent="0.25">
      <c r="AZ8696" s="45"/>
      <c r="BA8696" s="25"/>
    </row>
    <row r="8697" spans="52:57" x14ac:dyDescent="0.25">
      <c r="BA8697" s="25"/>
    </row>
    <row r="8698" spans="52:57" x14ac:dyDescent="0.25">
      <c r="AZ8698" s="34"/>
      <c r="BA8698" s="25"/>
    </row>
    <row r="8699" spans="52:57" x14ac:dyDescent="0.25">
      <c r="AZ8699" s="33"/>
      <c r="BA8699" s="25"/>
    </row>
    <row r="8701" spans="52:57" x14ac:dyDescent="0.25">
      <c r="AZ8701" s="34"/>
      <c r="BA8701" s="35"/>
      <c r="BB8701" s="35"/>
      <c r="BC8701" s="35"/>
      <c r="BD8701" s="35"/>
    </row>
    <row r="8702" spans="52:57" x14ac:dyDescent="0.25">
      <c r="AZ8702" s="33"/>
    </row>
    <row r="8703" spans="52:57" x14ac:dyDescent="0.25">
      <c r="AZ8703" s="33"/>
      <c r="BA8703" s="25"/>
      <c r="BE8703" s="35"/>
    </row>
    <row r="8704" spans="52:57" x14ac:dyDescent="0.25">
      <c r="AZ8704" s="33"/>
      <c r="BA8704" s="25"/>
    </row>
    <row r="8705" spans="52:57" x14ac:dyDescent="0.25">
      <c r="AZ8705" s="33"/>
      <c r="BA8705" s="25"/>
    </row>
    <row r="8706" spans="52:57" x14ac:dyDescent="0.25">
      <c r="AZ8706" s="45"/>
      <c r="BA8706" s="25"/>
    </row>
    <row r="8707" spans="52:57" x14ac:dyDescent="0.25">
      <c r="BA8707" s="25"/>
    </row>
    <row r="8708" spans="52:57" x14ac:dyDescent="0.25">
      <c r="AZ8708" s="34"/>
      <c r="BA8708" s="25"/>
    </row>
    <row r="8709" spans="52:57" x14ac:dyDescent="0.25">
      <c r="AZ8709" s="33"/>
      <c r="BA8709" s="25"/>
    </row>
    <row r="8711" spans="52:57" x14ac:dyDescent="0.25">
      <c r="AZ8711" s="34"/>
      <c r="BA8711" s="35"/>
      <c r="BB8711" s="35"/>
      <c r="BC8711" s="35"/>
      <c r="BD8711" s="35"/>
    </row>
    <row r="8712" spans="52:57" x14ac:dyDescent="0.25">
      <c r="AZ8712" s="33"/>
    </row>
    <row r="8713" spans="52:57" x14ac:dyDescent="0.25">
      <c r="AZ8713" s="33"/>
      <c r="BA8713" s="25"/>
      <c r="BE8713" s="35"/>
    </row>
    <row r="8714" spans="52:57" x14ac:dyDescent="0.25">
      <c r="AZ8714" s="33"/>
      <c r="BA8714" s="25"/>
    </row>
    <row r="8715" spans="52:57" x14ac:dyDescent="0.25">
      <c r="AZ8715" s="33"/>
      <c r="BA8715" s="25"/>
    </row>
    <row r="8716" spans="52:57" x14ac:dyDescent="0.25">
      <c r="AZ8716" s="45"/>
      <c r="BA8716" s="25"/>
    </row>
    <row r="8717" spans="52:57" x14ac:dyDescent="0.25">
      <c r="BA8717" s="25"/>
    </row>
    <row r="8718" spans="52:57" x14ac:dyDescent="0.25">
      <c r="AZ8718" s="34"/>
      <c r="BA8718" s="25"/>
    </row>
    <row r="8719" spans="52:57" x14ac:dyDescent="0.25">
      <c r="AZ8719" s="33"/>
      <c r="BA8719" s="25"/>
    </row>
    <row r="8721" spans="52:57" x14ac:dyDescent="0.25">
      <c r="AZ8721" s="34"/>
      <c r="BA8721" s="35"/>
      <c r="BB8721" s="35"/>
      <c r="BC8721" s="35"/>
      <c r="BD8721" s="35"/>
    </row>
    <row r="8722" spans="52:57" x14ac:dyDescent="0.25">
      <c r="AZ8722" s="33"/>
    </row>
    <row r="8723" spans="52:57" x14ac:dyDescent="0.25">
      <c r="AZ8723" s="33"/>
      <c r="BA8723" s="25"/>
      <c r="BE8723" s="35"/>
    </row>
    <row r="8724" spans="52:57" x14ac:dyDescent="0.25">
      <c r="AZ8724" s="33"/>
      <c r="BA8724" s="25"/>
    </row>
    <row r="8725" spans="52:57" x14ac:dyDescent="0.25">
      <c r="AZ8725" s="33"/>
      <c r="BA8725" s="25"/>
    </row>
    <row r="8726" spans="52:57" x14ac:dyDescent="0.25">
      <c r="AZ8726" s="45"/>
      <c r="BA8726" s="25"/>
    </row>
    <row r="8727" spans="52:57" x14ac:dyDescent="0.25">
      <c r="BA8727" s="25"/>
    </row>
    <row r="8728" spans="52:57" x14ac:dyDescent="0.25">
      <c r="AZ8728" s="34"/>
      <c r="BA8728" s="25"/>
    </row>
    <row r="8729" spans="52:57" x14ac:dyDescent="0.25">
      <c r="AZ8729" s="33"/>
      <c r="BA8729" s="25"/>
    </row>
    <row r="8731" spans="52:57" x14ac:dyDescent="0.25">
      <c r="AZ8731" s="34"/>
      <c r="BA8731" s="35"/>
      <c r="BB8731" s="35"/>
      <c r="BC8731" s="35"/>
      <c r="BD8731" s="35"/>
    </row>
    <row r="8732" spans="52:57" x14ac:dyDescent="0.25">
      <c r="AZ8732" s="33"/>
    </row>
    <row r="8733" spans="52:57" x14ac:dyDescent="0.25">
      <c r="AZ8733" s="33"/>
      <c r="BA8733" s="25"/>
      <c r="BE8733" s="35"/>
    </row>
    <row r="8734" spans="52:57" x14ac:dyDescent="0.25">
      <c r="AZ8734" s="33"/>
      <c r="BA8734" s="25"/>
    </row>
    <row r="8735" spans="52:57" x14ac:dyDescent="0.25">
      <c r="AZ8735" s="33"/>
      <c r="BA8735" s="25"/>
    </row>
    <row r="8736" spans="52:57" x14ac:dyDescent="0.25">
      <c r="AZ8736" s="45"/>
      <c r="BA8736" s="25"/>
    </row>
    <row r="8737" spans="52:57" x14ac:dyDescent="0.25">
      <c r="BA8737" s="25"/>
    </row>
    <row r="8738" spans="52:57" x14ac:dyDescent="0.25">
      <c r="AZ8738" s="34"/>
      <c r="BA8738" s="25"/>
    </row>
    <row r="8739" spans="52:57" x14ac:dyDescent="0.25">
      <c r="AZ8739" s="33"/>
      <c r="BA8739" s="25"/>
    </row>
    <row r="8741" spans="52:57" x14ac:dyDescent="0.25">
      <c r="AZ8741" s="34"/>
      <c r="BA8741" s="35"/>
      <c r="BB8741" s="35"/>
      <c r="BC8741" s="35"/>
      <c r="BD8741" s="35"/>
    </row>
    <row r="8742" spans="52:57" x14ac:dyDescent="0.25">
      <c r="AZ8742" s="33"/>
    </row>
    <row r="8743" spans="52:57" x14ac:dyDescent="0.25">
      <c r="AZ8743" s="33"/>
      <c r="BA8743" s="25"/>
      <c r="BE8743" s="35"/>
    </row>
    <row r="8744" spans="52:57" x14ac:dyDescent="0.25">
      <c r="AZ8744" s="33"/>
      <c r="BA8744" s="25"/>
    </row>
    <row r="8745" spans="52:57" x14ac:dyDescent="0.25">
      <c r="AZ8745" s="33"/>
      <c r="BA8745" s="25"/>
    </row>
    <row r="8746" spans="52:57" x14ac:dyDescent="0.25">
      <c r="AZ8746" s="45"/>
      <c r="BA8746" s="25"/>
    </row>
    <row r="8747" spans="52:57" x14ac:dyDescent="0.25">
      <c r="BA8747" s="25"/>
    </row>
    <row r="8748" spans="52:57" x14ac:dyDescent="0.25">
      <c r="AZ8748" s="34"/>
      <c r="BA8748" s="25"/>
    </row>
    <row r="8749" spans="52:57" x14ac:dyDescent="0.25">
      <c r="AZ8749" s="33"/>
      <c r="BA8749" s="25"/>
    </row>
    <row r="8751" spans="52:57" x14ac:dyDescent="0.25">
      <c r="AZ8751" s="34"/>
      <c r="BA8751" s="35"/>
      <c r="BB8751" s="35"/>
      <c r="BC8751" s="35"/>
      <c r="BD8751" s="35"/>
    </row>
    <row r="8752" spans="52:57" x14ac:dyDescent="0.25">
      <c r="AZ8752" s="33"/>
    </row>
    <row r="8753" spans="52:57" x14ac:dyDescent="0.25">
      <c r="AZ8753" s="33"/>
      <c r="BA8753" s="25"/>
      <c r="BE8753" s="35"/>
    </row>
    <row r="8754" spans="52:57" x14ac:dyDescent="0.25">
      <c r="AZ8754" s="33"/>
      <c r="BA8754" s="25"/>
    </row>
    <row r="8755" spans="52:57" x14ac:dyDescent="0.25">
      <c r="AZ8755" s="33"/>
      <c r="BA8755" s="25"/>
    </row>
    <row r="8756" spans="52:57" x14ac:dyDescent="0.25">
      <c r="AZ8756" s="45"/>
      <c r="BA8756" s="25"/>
    </row>
    <row r="8757" spans="52:57" x14ac:dyDescent="0.25">
      <c r="BA8757" s="25"/>
    </row>
    <row r="8758" spans="52:57" x14ac:dyDescent="0.25">
      <c r="AZ8758" s="34"/>
      <c r="BA8758" s="25"/>
    </row>
    <row r="8759" spans="52:57" x14ac:dyDescent="0.25">
      <c r="AZ8759" s="33"/>
      <c r="BA8759" s="25"/>
    </row>
    <row r="8761" spans="52:57" x14ac:dyDescent="0.25">
      <c r="AZ8761" s="34"/>
      <c r="BA8761" s="35"/>
      <c r="BB8761" s="35"/>
      <c r="BC8761" s="35"/>
      <c r="BD8761" s="35"/>
    </row>
    <row r="8762" spans="52:57" x14ac:dyDescent="0.25">
      <c r="AZ8762" s="33"/>
    </row>
    <row r="8763" spans="52:57" x14ac:dyDescent="0.25">
      <c r="AZ8763" s="33"/>
      <c r="BA8763" s="25"/>
      <c r="BE8763" s="35"/>
    </row>
    <row r="8764" spans="52:57" x14ac:dyDescent="0.25">
      <c r="AZ8764" s="33"/>
      <c r="BA8764" s="25"/>
    </row>
    <row r="8765" spans="52:57" x14ac:dyDescent="0.25">
      <c r="AZ8765" s="33"/>
      <c r="BA8765" s="25"/>
    </row>
    <row r="8766" spans="52:57" x14ac:dyDescent="0.25">
      <c r="AZ8766" s="45"/>
      <c r="BA8766" s="25"/>
    </row>
    <row r="8767" spans="52:57" x14ac:dyDescent="0.25">
      <c r="BA8767" s="25"/>
    </row>
    <row r="8768" spans="52:57" x14ac:dyDescent="0.25">
      <c r="AZ8768" s="34"/>
      <c r="BA8768" s="25"/>
    </row>
    <row r="8769" spans="52:57" x14ac:dyDescent="0.25">
      <c r="AZ8769" s="33"/>
      <c r="BA8769" s="25"/>
    </row>
    <row r="8771" spans="52:57" x14ac:dyDescent="0.25">
      <c r="AZ8771" s="34"/>
      <c r="BA8771" s="35"/>
      <c r="BB8771" s="35"/>
      <c r="BC8771" s="35"/>
      <c r="BD8771" s="35"/>
    </row>
    <row r="8772" spans="52:57" x14ac:dyDescent="0.25">
      <c r="AZ8772" s="33"/>
    </row>
    <row r="8773" spans="52:57" x14ac:dyDescent="0.25">
      <c r="AZ8773" s="33"/>
      <c r="BA8773" s="25"/>
      <c r="BE8773" s="35"/>
    </row>
    <row r="8774" spans="52:57" x14ac:dyDescent="0.25">
      <c r="AZ8774" s="33"/>
      <c r="BA8774" s="25"/>
    </row>
    <row r="8775" spans="52:57" x14ac:dyDescent="0.25">
      <c r="AZ8775" s="33"/>
      <c r="BA8775" s="25"/>
    </row>
    <row r="8776" spans="52:57" x14ac:dyDescent="0.25">
      <c r="AZ8776" s="45"/>
      <c r="BA8776" s="25"/>
    </row>
    <row r="8777" spans="52:57" x14ac:dyDescent="0.25">
      <c r="BA8777" s="25"/>
    </row>
    <row r="8778" spans="52:57" x14ac:dyDescent="0.25">
      <c r="AZ8778" s="34"/>
      <c r="BA8778" s="25"/>
    </row>
    <row r="8779" spans="52:57" x14ac:dyDescent="0.25">
      <c r="AZ8779" s="33"/>
      <c r="BA8779" s="25"/>
    </row>
    <row r="8781" spans="52:57" x14ac:dyDescent="0.25">
      <c r="AZ8781" s="34"/>
      <c r="BA8781" s="35"/>
      <c r="BB8781" s="35"/>
      <c r="BC8781" s="35"/>
      <c r="BD8781" s="35"/>
    </row>
    <row r="8782" spans="52:57" x14ac:dyDescent="0.25">
      <c r="AZ8782" s="33"/>
    </row>
    <row r="8783" spans="52:57" x14ac:dyDescent="0.25">
      <c r="AZ8783" s="33"/>
      <c r="BA8783" s="25"/>
      <c r="BE8783" s="35"/>
    </row>
    <row r="8784" spans="52:57" x14ac:dyDescent="0.25">
      <c r="AZ8784" s="33"/>
      <c r="BA8784" s="25"/>
    </row>
    <row r="8785" spans="52:57" x14ac:dyDescent="0.25">
      <c r="AZ8785" s="33"/>
      <c r="BA8785" s="25"/>
    </row>
    <row r="8786" spans="52:57" x14ac:dyDescent="0.25">
      <c r="AZ8786" s="45"/>
      <c r="BA8786" s="25"/>
    </row>
    <row r="8787" spans="52:57" x14ac:dyDescent="0.25">
      <c r="BA8787" s="25"/>
    </row>
    <row r="8788" spans="52:57" x14ac:dyDescent="0.25">
      <c r="AZ8788" s="34"/>
      <c r="BA8788" s="25"/>
    </row>
    <row r="8789" spans="52:57" x14ac:dyDescent="0.25">
      <c r="AZ8789" s="33"/>
      <c r="BA8789" s="25"/>
    </row>
    <row r="8791" spans="52:57" x14ac:dyDescent="0.25">
      <c r="AZ8791" s="34"/>
      <c r="BA8791" s="35"/>
      <c r="BB8791" s="35"/>
      <c r="BC8791" s="35"/>
      <c r="BD8791" s="35"/>
    </row>
    <row r="8792" spans="52:57" x14ac:dyDescent="0.25">
      <c r="AZ8792" s="33"/>
    </row>
    <row r="8793" spans="52:57" x14ac:dyDescent="0.25">
      <c r="AZ8793" s="33"/>
      <c r="BA8793" s="25"/>
      <c r="BE8793" s="35"/>
    </row>
    <row r="8794" spans="52:57" x14ac:dyDescent="0.25">
      <c r="AZ8794" s="33"/>
      <c r="BA8794" s="25"/>
    </row>
    <row r="8795" spans="52:57" x14ac:dyDescent="0.25">
      <c r="AZ8795" s="33"/>
      <c r="BA8795" s="25"/>
    </row>
    <row r="8796" spans="52:57" x14ac:dyDescent="0.25">
      <c r="AZ8796" s="45"/>
      <c r="BA8796" s="25"/>
    </row>
    <row r="8797" spans="52:57" x14ac:dyDescent="0.25">
      <c r="BA8797" s="25"/>
    </row>
    <row r="8798" spans="52:57" x14ac:dyDescent="0.25">
      <c r="AZ8798" s="34"/>
      <c r="BA8798" s="25"/>
    </row>
    <row r="8799" spans="52:57" x14ac:dyDescent="0.25">
      <c r="AZ8799" s="33"/>
      <c r="BA8799" s="25"/>
    </row>
    <row r="8801" spans="52:57" x14ac:dyDescent="0.25">
      <c r="AZ8801" s="34"/>
      <c r="BA8801" s="35"/>
      <c r="BB8801" s="35"/>
      <c r="BC8801" s="35"/>
      <c r="BD8801" s="35"/>
    </row>
    <row r="8802" spans="52:57" x14ac:dyDescent="0.25">
      <c r="AZ8802" s="33"/>
    </row>
    <row r="8803" spans="52:57" x14ac:dyDescent="0.25">
      <c r="AZ8803" s="33"/>
      <c r="BA8803" s="25"/>
      <c r="BE8803" s="35"/>
    </row>
    <row r="8804" spans="52:57" x14ac:dyDescent="0.25">
      <c r="AZ8804" s="33"/>
      <c r="BA8804" s="25"/>
    </row>
    <row r="8805" spans="52:57" x14ac:dyDescent="0.25">
      <c r="AZ8805" s="33"/>
      <c r="BA8805" s="25"/>
    </row>
    <row r="8806" spans="52:57" x14ac:dyDescent="0.25">
      <c r="AZ8806" s="45"/>
      <c r="BA8806" s="25"/>
    </row>
    <row r="8807" spans="52:57" x14ac:dyDescent="0.25">
      <c r="BA8807" s="25"/>
    </row>
    <row r="8808" spans="52:57" x14ac:dyDescent="0.25">
      <c r="AZ8808" s="34"/>
      <c r="BA8808" s="25"/>
    </row>
    <row r="8809" spans="52:57" x14ac:dyDescent="0.25">
      <c r="AZ8809" s="33"/>
      <c r="BA8809" s="25"/>
    </row>
    <row r="8811" spans="52:57" x14ac:dyDescent="0.25">
      <c r="AZ8811" s="34"/>
      <c r="BA8811" s="35"/>
      <c r="BB8811" s="35"/>
      <c r="BC8811" s="35"/>
      <c r="BD8811" s="35"/>
    </row>
    <row r="8812" spans="52:57" x14ac:dyDescent="0.25">
      <c r="AZ8812" s="33"/>
    </row>
    <row r="8813" spans="52:57" x14ac:dyDescent="0.25">
      <c r="AZ8813" s="33"/>
      <c r="BA8813" s="25"/>
      <c r="BE8813" s="35"/>
    </row>
    <row r="8814" spans="52:57" x14ac:dyDescent="0.25">
      <c r="AZ8814" s="33"/>
      <c r="BA8814" s="25"/>
    </row>
    <row r="8815" spans="52:57" x14ac:dyDescent="0.25">
      <c r="AZ8815" s="33"/>
      <c r="BA8815" s="25"/>
    </row>
    <row r="8816" spans="52:57" x14ac:dyDescent="0.25">
      <c r="AZ8816" s="45"/>
      <c r="BA8816" s="25"/>
    </row>
    <row r="8817" spans="52:57" x14ac:dyDescent="0.25">
      <c r="BA8817" s="25"/>
    </row>
    <row r="8818" spans="52:57" x14ac:dyDescent="0.25">
      <c r="AZ8818" s="34"/>
      <c r="BA8818" s="25"/>
    </row>
    <row r="8819" spans="52:57" x14ac:dyDescent="0.25">
      <c r="AZ8819" s="33"/>
      <c r="BA8819" s="25"/>
    </row>
    <row r="8821" spans="52:57" x14ac:dyDescent="0.25">
      <c r="AZ8821" s="34"/>
      <c r="BA8821" s="35"/>
      <c r="BB8821" s="35"/>
      <c r="BC8821" s="35"/>
      <c r="BD8821" s="35"/>
    </row>
    <row r="8822" spans="52:57" x14ac:dyDescent="0.25">
      <c r="AZ8822" s="33"/>
    </row>
    <row r="8823" spans="52:57" x14ac:dyDescent="0.25">
      <c r="AZ8823" s="33"/>
      <c r="BA8823" s="25"/>
      <c r="BE8823" s="35"/>
    </row>
    <row r="8824" spans="52:57" x14ac:dyDescent="0.25">
      <c r="AZ8824" s="33"/>
      <c r="BA8824" s="25"/>
    </row>
    <row r="8825" spans="52:57" x14ac:dyDescent="0.25">
      <c r="AZ8825" s="33"/>
      <c r="BA8825" s="25"/>
    </row>
    <row r="8826" spans="52:57" x14ac:dyDescent="0.25">
      <c r="AZ8826" s="45"/>
      <c r="BA8826" s="25"/>
    </row>
    <row r="8827" spans="52:57" x14ac:dyDescent="0.25">
      <c r="BA8827" s="25"/>
    </row>
    <row r="8828" spans="52:57" x14ac:dyDescent="0.25">
      <c r="AZ8828" s="34"/>
      <c r="BA8828" s="25"/>
    </row>
    <row r="8829" spans="52:57" x14ac:dyDescent="0.25">
      <c r="AZ8829" s="33"/>
      <c r="BA8829" s="25"/>
    </row>
    <row r="8831" spans="52:57" x14ac:dyDescent="0.25">
      <c r="AZ8831" s="34"/>
      <c r="BA8831" s="35"/>
      <c r="BB8831" s="35"/>
      <c r="BC8831" s="35"/>
      <c r="BD8831" s="35"/>
    </row>
    <row r="8832" spans="52:57" x14ac:dyDescent="0.25">
      <c r="AZ8832" s="33"/>
    </row>
    <row r="8833" spans="52:57" x14ac:dyDescent="0.25">
      <c r="AZ8833" s="33"/>
      <c r="BA8833" s="25"/>
      <c r="BE8833" s="35"/>
    </row>
    <row r="8834" spans="52:57" x14ac:dyDescent="0.25">
      <c r="AZ8834" s="33"/>
      <c r="BA8834" s="25"/>
    </row>
    <row r="8835" spans="52:57" x14ac:dyDescent="0.25">
      <c r="AZ8835" s="33"/>
      <c r="BA8835" s="25"/>
    </row>
    <row r="8836" spans="52:57" x14ac:dyDescent="0.25">
      <c r="AZ8836" s="45"/>
      <c r="BA8836" s="25"/>
    </row>
    <row r="8837" spans="52:57" x14ac:dyDescent="0.25">
      <c r="BA8837" s="25"/>
    </row>
    <row r="8838" spans="52:57" x14ac:dyDescent="0.25">
      <c r="AZ8838" s="34"/>
      <c r="BA8838" s="25"/>
    </row>
    <row r="8839" spans="52:57" x14ac:dyDescent="0.25">
      <c r="AZ8839" s="33"/>
      <c r="BA8839" s="25"/>
    </row>
    <row r="8841" spans="52:57" x14ac:dyDescent="0.25">
      <c r="AZ8841" s="34"/>
      <c r="BA8841" s="35"/>
      <c r="BB8841" s="35"/>
      <c r="BC8841" s="35"/>
      <c r="BD8841" s="35"/>
    </row>
    <row r="8842" spans="52:57" x14ac:dyDescent="0.25">
      <c r="AZ8842" s="33"/>
    </row>
    <row r="8843" spans="52:57" x14ac:dyDescent="0.25">
      <c r="AZ8843" s="33"/>
      <c r="BA8843" s="25"/>
      <c r="BE8843" s="35"/>
    </row>
    <row r="8844" spans="52:57" x14ac:dyDescent="0.25">
      <c r="AZ8844" s="33"/>
      <c r="BA8844" s="25"/>
    </row>
    <row r="8845" spans="52:57" x14ac:dyDescent="0.25">
      <c r="AZ8845" s="33"/>
      <c r="BA8845" s="25"/>
    </row>
    <row r="8846" spans="52:57" x14ac:dyDescent="0.25">
      <c r="AZ8846" s="45"/>
      <c r="BA8846" s="25"/>
    </row>
    <row r="8847" spans="52:57" x14ac:dyDescent="0.25">
      <c r="BA8847" s="25"/>
    </row>
    <row r="8848" spans="52:57" x14ac:dyDescent="0.25">
      <c r="AZ8848" s="34"/>
      <c r="BA8848" s="25"/>
    </row>
    <row r="8849" spans="52:57" x14ac:dyDescent="0.25">
      <c r="AZ8849" s="33"/>
      <c r="BA8849" s="25"/>
    </row>
    <row r="8851" spans="52:57" x14ac:dyDescent="0.25">
      <c r="AZ8851" s="34"/>
      <c r="BA8851" s="35"/>
      <c r="BB8851" s="35"/>
      <c r="BC8851" s="35"/>
      <c r="BD8851" s="35"/>
    </row>
    <row r="8852" spans="52:57" x14ac:dyDescent="0.25">
      <c r="AZ8852" s="33"/>
    </row>
    <row r="8853" spans="52:57" x14ac:dyDescent="0.25">
      <c r="AZ8853" s="33"/>
      <c r="BA8853" s="25"/>
      <c r="BE8853" s="35"/>
    </row>
    <row r="8854" spans="52:57" x14ac:dyDescent="0.25">
      <c r="AZ8854" s="33"/>
      <c r="BA8854" s="25"/>
    </row>
    <row r="8855" spans="52:57" x14ac:dyDescent="0.25">
      <c r="AZ8855" s="33"/>
      <c r="BA8855" s="25"/>
    </row>
    <row r="8856" spans="52:57" x14ac:dyDescent="0.25">
      <c r="AZ8856" s="45"/>
      <c r="BA8856" s="25"/>
    </row>
    <row r="8857" spans="52:57" x14ac:dyDescent="0.25">
      <c r="BA8857" s="25"/>
    </row>
    <row r="8858" spans="52:57" x14ac:dyDescent="0.25">
      <c r="AZ8858" s="34"/>
      <c r="BA8858" s="25"/>
    </row>
    <row r="8859" spans="52:57" x14ac:dyDescent="0.25">
      <c r="AZ8859" s="33"/>
      <c r="BA8859" s="25"/>
    </row>
    <row r="8861" spans="52:57" x14ac:dyDescent="0.25">
      <c r="AZ8861" s="34"/>
      <c r="BA8861" s="35"/>
      <c r="BB8861" s="35"/>
      <c r="BC8861" s="35"/>
      <c r="BD8861" s="35"/>
    </row>
    <row r="8862" spans="52:57" x14ac:dyDescent="0.25">
      <c r="AZ8862" s="33"/>
    </row>
    <row r="8863" spans="52:57" x14ac:dyDescent="0.25">
      <c r="AZ8863" s="33"/>
      <c r="BA8863" s="25"/>
      <c r="BE8863" s="35"/>
    </row>
    <row r="8864" spans="52:57" x14ac:dyDescent="0.25">
      <c r="AZ8864" s="33"/>
      <c r="BA8864" s="25"/>
    </row>
    <row r="8865" spans="52:57" x14ac:dyDescent="0.25">
      <c r="AZ8865" s="33"/>
      <c r="BA8865" s="25"/>
    </row>
    <row r="8866" spans="52:57" x14ac:dyDescent="0.25">
      <c r="AZ8866" s="45"/>
      <c r="BA8866" s="25"/>
    </row>
    <row r="8867" spans="52:57" x14ac:dyDescent="0.25">
      <c r="BA8867" s="25"/>
    </row>
    <row r="8868" spans="52:57" x14ac:dyDescent="0.25">
      <c r="AZ8868" s="34"/>
      <c r="BA8868" s="25"/>
    </row>
    <row r="8869" spans="52:57" x14ac:dyDescent="0.25">
      <c r="AZ8869" s="33"/>
      <c r="BA8869" s="25"/>
    </row>
    <row r="8871" spans="52:57" x14ac:dyDescent="0.25">
      <c r="AZ8871" s="34"/>
      <c r="BA8871" s="35"/>
      <c r="BB8871" s="35"/>
      <c r="BC8871" s="35"/>
      <c r="BD8871" s="35"/>
    </row>
    <row r="8872" spans="52:57" x14ac:dyDescent="0.25">
      <c r="AZ8872" s="33"/>
    </row>
    <row r="8873" spans="52:57" x14ac:dyDescent="0.25">
      <c r="AZ8873" s="33"/>
      <c r="BA8873" s="25"/>
      <c r="BE8873" s="35"/>
    </row>
    <row r="8874" spans="52:57" x14ac:dyDescent="0.25">
      <c r="AZ8874" s="33"/>
      <c r="BA8874" s="25"/>
    </row>
    <row r="8875" spans="52:57" x14ac:dyDescent="0.25">
      <c r="AZ8875" s="33"/>
      <c r="BA8875" s="25"/>
    </row>
    <row r="8876" spans="52:57" x14ac:dyDescent="0.25">
      <c r="AZ8876" s="45"/>
      <c r="BA8876" s="25"/>
    </row>
    <row r="8877" spans="52:57" x14ac:dyDescent="0.25">
      <c r="BA8877" s="25"/>
    </row>
    <row r="8878" spans="52:57" x14ac:dyDescent="0.25">
      <c r="AZ8878" s="34"/>
      <c r="BA8878" s="25"/>
    </row>
    <row r="8879" spans="52:57" x14ac:dyDescent="0.25">
      <c r="AZ8879" s="33"/>
      <c r="BA8879" s="25"/>
    </row>
    <row r="8881" spans="52:57" x14ac:dyDescent="0.25">
      <c r="AZ8881" s="34"/>
      <c r="BA8881" s="35"/>
      <c r="BB8881" s="35"/>
      <c r="BC8881" s="35"/>
      <c r="BD8881" s="35"/>
    </row>
    <row r="8882" spans="52:57" x14ac:dyDescent="0.25">
      <c r="AZ8882" s="33"/>
    </row>
    <row r="8883" spans="52:57" x14ac:dyDescent="0.25">
      <c r="AZ8883" s="33"/>
      <c r="BA8883" s="25"/>
      <c r="BE8883" s="35"/>
    </row>
    <row r="8884" spans="52:57" x14ac:dyDescent="0.25">
      <c r="AZ8884" s="33"/>
      <c r="BA8884" s="25"/>
    </row>
    <row r="8885" spans="52:57" x14ac:dyDescent="0.25">
      <c r="AZ8885" s="33"/>
      <c r="BA8885" s="25"/>
    </row>
    <row r="8886" spans="52:57" x14ac:dyDescent="0.25">
      <c r="AZ8886" s="45"/>
      <c r="BA8886" s="25"/>
    </row>
    <row r="8887" spans="52:57" x14ac:dyDescent="0.25">
      <c r="BA8887" s="25"/>
    </row>
    <row r="8888" spans="52:57" x14ac:dyDescent="0.25">
      <c r="AZ8888" s="34"/>
      <c r="BA8888" s="25"/>
    </row>
    <row r="8889" spans="52:57" x14ac:dyDescent="0.25">
      <c r="AZ8889" s="33"/>
      <c r="BA8889" s="25"/>
    </row>
    <row r="8891" spans="52:57" x14ac:dyDescent="0.25">
      <c r="AZ8891" s="34"/>
      <c r="BA8891" s="35"/>
      <c r="BB8891" s="35"/>
      <c r="BC8891" s="35"/>
      <c r="BD8891" s="35"/>
    </row>
    <row r="8892" spans="52:57" x14ac:dyDescent="0.25">
      <c r="AZ8892" s="33"/>
    </row>
    <row r="8893" spans="52:57" x14ac:dyDescent="0.25">
      <c r="AZ8893" s="33"/>
      <c r="BA8893" s="25"/>
      <c r="BE8893" s="35"/>
    </row>
    <row r="8894" spans="52:57" x14ac:dyDescent="0.25">
      <c r="AZ8894" s="33"/>
      <c r="BA8894" s="25"/>
    </row>
    <row r="8895" spans="52:57" x14ac:dyDescent="0.25">
      <c r="AZ8895" s="33"/>
      <c r="BA8895" s="25"/>
    </row>
    <row r="8896" spans="52:57" x14ac:dyDescent="0.25">
      <c r="AZ8896" s="45"/>
      <c r="BA8896" s="25"/>
    </row>
    <row r="8897" spans="52:57" x14ac:dyDescent="0.25">
      <c r="BA8897" s="25"/>
    </row>
    <row r="8898" spans="52:57" x14ac:dyDescent="0.25">
      <c r="AZ8898" s="34"/>
      <c r="BA8898" s="25"/>
    </row>
    <row r="8899" spans="52:57" x14ac:dyDescent="0.25">
      <c r="AZ8899" s="33"/>
      <c r="BA8899" s="25"/>
    </row>
    <row r="8901" spans="52:57" x14ac:dyDescent="0.25">
      <c r="AZ8901" s="34"/>
      <c r="BA8901" s="35"/>
      <c r="BB8901" s="35"/>
      <c r="BC8901" s="35"/>
      <c r="BD8901" s="35"/>
    </row>
    <row r="8902" spans="52:57" x14ac:dyDescent="0.25">
      <c r="AZ8902" s="33"/>
    </row>
    <row r="8903" spans="52:57" x14ac:dyDescent="0.25">
      <c r="AZ8903" s="33"/>
      <c r="BA8903" s="25"/>
      <c r="BE8903" s="35"/>
    </row>
    <row r="8904" spans="52:57" x14ac:dyDescent="0.25">
      <c r="AZ8904" s="33"/>
      <c r="BA8904" s="25"/>
    </row>
    <row r="8905" spans="52:57" x14ac:dyDescent="0.25">
      <c r="AZ8905" s="33"/>
      <c r="BA8905" s="25"/>
    </row>
    <row r="8906" spans="52:57" x14ac:dyDescent="0.25">
      <c r="AZ8906" s="45"/>
      <c r="BA8906" s="25"/>
    </row>
    <row r="8907" spans="52:57" x14ac:dyDescent="0.25">
      <c r="BA8907" s="25"/>
    </row>
    <row r="8908" spans="52:57" x14ac:dyDescent="0.25">
      <c r="AZ8908" s="34"/>
      <c r="BA8908" s="25"/>
    </row>
    <row r="8909" spans="52:57" x14ac:dyDescent="0.25">
      <c r="AZ8909" s="33"/>
      <c r="BA8909" s="25"/>
    </row>
    <row r="8911" spans="52:57" x14ac:dyDescent="0.25">
      <c r="AZ8911" s="34"/>
      <c r="BA8911" s="35"/>
      <c r="BB8911" s="35"/>
      <c r="BC8911" s="35"/>
      <c r="BD8911" s="35"/>
    </row>
    <row r="8912" spans="52:57" x14ac:dyDescent="0.25">
      <c r="AZ8912" s="33"/>
    </row>
    <row r="8913" spans="52:57" x14ac:dyDescent="0.25">
      <c r="AZ8913" s="33"/>
      <c r="BA8913" s="25"/>
      <c r="BE8913" s="35"/>
    </row>
    <row r="8914" spans="52:57" x14ac:dyDescent="0.25">
      <c r="AZ8914" s="33"/>
      <c r="BA8914" s="25"/>
    </row>
    <row r="8915" spans="52:57" x14ac:dyDescent="0.25">
      <c r="AZ8915" s="33"/>
      <c r="BA8915" s="25"/>
    </row>
    <row r="8916" spans="52:57" x14ac:dyDescent="0.25">
      <c r="AZ8916" s="45"/>
      <c r="BA8916" s="25"/>
    </row>
    <row r="8917" spans="52:57" x14ac:dyDescent="0.25">
      <c r="BA8917" s="25"/>
    </row>
    <row r="8918" spans="52:57" x14ac:dyDescent="0.25">
      <c r="AZ8918" s="34"/>
      <c r="BA8918" s="25"/>
    </row>
    <row r="8919" spans="52:57" x14ac:dyDescent="0.25">
      <c r="AZ8919" s="33"/>
      <c r="BA8919" s="25"/>
    </row>
    <row r="8921" spans="52:57" x14ac:dyDescent="0.25">
      <c r="AZ8921" s="34"/>
      <c r="BA8921" s="35"/>
      <c r="BB8921" s="35"/>
      <c r="BC8921" s="35"/>
      <c r="BD8921" s="35"/>
    </row>
    <row r="8922" spans="52:57" x14ac:dyDescent="0.25">
      <c r="AZ8922" s="33"/>
    </row>
    <row r="8923" spans="52:57" x14ac:dyDescent="0.25">
      <c r="AZ8923" s="33"/>
      <c r="BA8923" s="25"/>
      <c r="BE8923" s="35"/>
    </row>
    <row r="8924" spans="52:57" x14ac:dyDescent="0.25">
      <c r="AZ8924" s="33"/>
      <c r="BA8924" s="25"/>
    </row>
    <row r="8925" spans="52:57" x14ac:dyDescent="0.25">
      <c r="AZ8925" s="33"/>
      <c r="BA8925" s="25"/>
    </row>
    <row r="8926" spans="52:57" x14ac:dyDescent="0.25">
      <c r="AZ8926" s="45"/>
      <c r="BA8926" s="25"/>
    </row>
    <row r="8927" spans="52:57" x14ac:dyDescent="0.25">
      <c r="BA8927" s="25"/>
    </row>
    <row r="8928" spans="52:57" x14ac:dyDescent="0.25">
      <c r="AZ8928" s="34"/>
      <c r="BA8928" s="25"/>
    </row>
    <row r="8929" spans="52:57" x14ac:dyDescent="0.25">
      <c r="AZ8929" s="33"/>
      <c r="BA8929" s="25"/>
    </row>
    <row r="8931" spans="52:57" x14ac:dyDescent="0.25">
      <c r="AZ8931" s="34"/>
      <c r="BA8931" s="35"/>
      <c r="BB8931" s="35"/>
      <c r="BC8931" s="35"/>
      <c r="BD8931" s="35"/>
    </row>
    <row r="8932" spans="52:57" x14ac:dyDescent="0.25">
      <c r="AZ8932" s="33"/>
    </row>
    <row r="8933" spans="52:57" x14ac:dyDescent="0.25">
      <c r="AZ8933" s="33"/>
      <c r="BA8933" s="25"/>
      <c r="BE8933" s="35"/>
    </row>
    <row r="8934" spans="52:57" x14ac:dyDescent="0.25">
      <c r="AZ8934" s="33"/>
      <c r="BA8934" s="25"/>
    </row>
    <row r="8935" spans="52:57" x14ac:dyDescent="0.25">
      <c r="AZ8935" s="33"/>
      <c r="BA8935" s="25"/>
    </row>
    <row r="8936" spans="52:57" x14ac:dyDescent="0.25">
      <c r="AZ8936" s="45"/>
      <c r="BA8936" s="25"/>
    </row>
    <row r="8937" spans="52:57" x14ac:dyDescent="0.25">
      <c r="BA8937" s="25"/>
    </row>
    <row r="8938" spans="52:57" x14ac:dyDescent="0.25">
      <c r="AZ8938" s="34"/>
      <c r="BA8938" s="25"/>
    </row>
    <row r="8939" spans="52:57" x14ac:dyDescent="0.25">
      <c r="AZ8939" s="33"/>
      <c r="BA8939" s="25"/>
    </row>
    <row r="8941" spans="52:57" x14ac:dyDescent="0.25">
      <c r="AZ8941" s="34"/>
      <c r="BA8941" s="35"/>
      <c r="BB8941" s="35"/>
      <c r="BC8941" s="35"/>
      <c r="BD8941" s="35"/>
    </row>
    <row r="8942" spans="52:57" x14ac:dyDescent="0.25">
      <c r="AZ8942" s="33"/>
    </row>
    <row r="8943" spans="52:57" x14ac:dyDescent="0.25">
      <c r="AZ8943" s="33"/>
      <c r="BA8943" s="25"/>
      <c r="BE8943" s="35"/>
    </row>
    <row r="8944" spans="52:57" x14ac:dyDescent="0.25">
      <c r="AZ8944" s="33"/>
      <c r="BA8944" s="25"/>
    </row>
    <row r="8945" spans="52:57" x14ac:dyDescent="0.25">
      <c r="AZ8945" s="33"/>
      <c r="BA8945" s="25"/>
    </row>
    <row r="8946" spans="52:57" x14ac:dyDescent="0.25">
      <c r="AZ8946" s="45"/>
      <c r="BA8946" s="25"/>
    </row>
    <row r="8947" spans="52:57" x14ac:dyDescent="0.25">
      <c r="BA8947" s="25"/>
    </row>
    <row r="8948" spans="52:57" x14ac:dyDescent="0.25">
      <c r="AZ8948" s="34"/>
      <c r="BA8948" s="25"/>
    </row>
    <row r="8949" spans="52:57" x14ac:dyDescent="0.25">
      <c r="AZ8949" s="33"/>
      <c r="BA8949" s="25"/>
    </row>
    <row r="8951" spans="52:57" x14ac:dyDescent="0.25">
      <c r="AZ8951" s="34"/>
      <c r="BA8951" s="35"/>
      <c r="BB8951" s="35"/>
      <c r="BC8951" s="35"/>
      <c r="BD8951" s="35"/>
    </row>
    <row r="8952" spans="52:57" x14ac:dyDescent="0.25">
      <c r="AZ8952" s="33"/>
    </row>
    <row r="8953" spans="52:57" x14ac:dyDescent="0.25">
      <c r="AZ8953" s="33"/>
      <c r="BA8953" s="25"/>
      <c r="BE8953" s="35"/>
    </row>
    <row r="8954" spans="52:57" x14ac:dyDescent="0.25">
      <c r="AZ8954" s="33"/>
      <c r="BA8954" s="25"/>
    </row>
    <row r="8955" spans="52:57" x14ac:dyDescent="0.25">
      <c r="AZ8955" s="33"/>
      <c r="BA8955" s="25"/>
    </row>
    <row r="8956" spans="52:57" x14ac:dyDescent="0.25">
      <c r="AZ8956" s="45"/>
      <c r="BA8956" s="25"/>
    </row>
    <row r="8957" spans="52:57" x14ac:dyDescent="0.25">
      <c r="BA8957" s="25"/>
    </row>
    <row r="8958" spans="52:57" x14ac:dyDescent="0.25">
      <c r="AZ8958" s="34"/>
      <c r="BA8958" s="25"/>
    </row>
    <row r="8959" spans="52:57" x14ac:dyDescent="0.25">
      <c r="AZ8959" s="33"/>
      <c r="BA8959" s="25"/>
    </row>
    <row r="8961" spans="52:57" x14ac:dyDescent="0.25">
      <c r="AZ8961" s="34"/>
      <c r="BA8961" s="35"/>
      <c r="BB8961" s="35"/>
      <c r="BC8961" s="35"/>
      <c r="BD8961" s="35"/>
    </row>
    <row r="8962" spans="52:57" x14ac:dyDescent="0.25">
      <c r="AZ8962" s="33"/>
    </row>
    <row r="8963" spans="52:57" x14ac:dyDescent="0.25">
      <c r="AZ8963" s="33"/>
      <c r="BA8963" s="25"/>
      <c r="BE8963" s="35"/>
    </row>
    <row r="8964" spans="52:57" x14ac:dyDescent="0.25">
      <c r="AZ8964" s="33"/>
      <c r="BA8964" s="25"/>
    </row>
    <row r="8965" spans="52:57" x14ac:dyDescent="0.25">
      <c r="AZ8965" s="33"/>
      <c r="BA8965" s="25"/>
    </row>
    <row r="8966" spans="52:57" x14ac:dyDescent="0.25">
      <c r="AZ8966" s="45"/>
      <c r="BA8966" s="25"/>
    </row>
    <row r="8967" spans="52:57" x14ac:dyDescent="0.25">
      <c r="BA8967" s="25"/>
    </row>
    <row r="8968" spans="52:57" x14ac:dyDescent="0.25">
      <c r="AZ8968" s="34"/>
      <c r="BA8968" s="25"/>
    </row>
    <row r="8969" spans="52:57" x14ac:dyDescent="0.25">
      <c r="AZ8969" s="33"/>
      <c r="BA8969" s="25"/>
    </row>
    <row r="8971" spans="52:57" x14ac:dyDescent="0.25">
      <c r="AZ8971" s="34"/>
      <c r="BA8971" s="35"/>
      <c r="BB8971" s="35"/>
      <c r="BC8971" s="35"/>
      <c r="BD8971" s="35"/>
    </row>
    <row r="8972" spans="52:57" x14ac:dyDescent="0.25">
      <c r="AZ8972" s="33"/>
    </row>
    <row r="8973" spans="52:57" x14ac:dyDescent="0.25">
      <c r="AZ8973" s="33"/>
      <c r="BA8973" s="25"/>
      <c r="BE8973" s="35"/>
    </row>
    <row r="8974" spans="52:57" x14ac:dyDescent="0.25">
      <c r="AZ8974" s="33"/>
      <c r="BA8974" s="25"/>
    </row>
    <row r="8975" spans="52:57" x14ac:dyDescent="0.25">
      <c r="AZ8975" s="33"/>
      <c r="BA8975" s="25"/>
    </row>
    <row r="8976" spans="52:57" x14ac:dyDescent="0.25">
      <c r="AZ8976" s="45"/>
      <c r="BA8976" s="25"/>
    </row>
    <row r="8977" spans="52:57" x14ac:dyDescent="0.25">
      <c r="BA8977" s="25"/>
    </row>
    <row r="8978" spans="52:57" x14ac:dyDescent="0.25">
      <c r="AZ8978" s="34"/>
      <c r="BA8978" s="25"/>
    </row>
    <row r="8979" spans="52:57" x14ac:dyDescent="0.25">
      <c r="AZ8979" s="33"/>
      <c r="BA8979" s="25"/>
    </row>
    <row r="8981" spans="52:57" x14ac:dyDescent="0.25">
      <c r="AZ8981" s="34"/>
      <c r="BA8981" s="35"/>
      <c r="BB8981" s="35"/>
      <c r="BC8981" s="35"/>
      <c r="BD8981" s="35"/>
    </row>
    <row r="8982" spans="52:57" x14ac:dyDescent="0.25">
      <c r="AZ8982" s="33"/>
    </row>
    <row r="8983" spans="52:57" x14ac:dyDescent="0.25">
      <c r="AZ8983" s="33"/>
      <c r="BA8983" s="25"/>
      <c r="BE8983" s="35"/>
    </row>
    <row r="8984" spans="52:57" x14ac:dyDescent="0.25">
      <c r="AZ8984" s="33"/>
      <c r="BA8984" s="25"/>
    </row>
    <row r="8985" spans="52:57" x14ac:dyDescent="0.25">
      <c r="AZ8985" s="33"/>
      <c r="BA8985" s="25"/>
    </row>
    <row r="8986" spans="52:57" x14ac:dyDescent="0.25">
      <c r="AZ8986" s="45"/>
      <c r="BA8986" s="25"/>
    </row>
    <row r="8987" spans="52:57" x14ac:dyDescent="0.25">
      <c r="BA8987" s="25"/>
    </row>
    <row r="8988" spans="52:57" x14ac:dyDescent="0.25">
      <c r="AZ8988" s="34"/>
      <c r="BA8988" s="25"/>
    </row>
    <row r="8989" spans="52:57" x14ac:dyDescent="0.25">
      <c r="AZ8989" s="33"/>
      <c r="BA8989" s="25"/>
    </row>
    <row r="8991" spans="52:57" x14ac:dyDescent="0.25">
      <c r="AZ8991" s="34"/>
      <c r="BA8991" s="35"/>
      <c r="BB8991" s="35"/>
      <c r="BC8991" s="35"/>
      <c r="BD8991" s="35"/>
    </row>
    <row r="8992" spans="52:57" x14ac:dyDescent="0.25">
      <c r="AZ8992" s="33"/>
    </row>
    <row r="8993" spans="52:57" x14ac:dyDescent="0.25">
      <c r="AZ8993" s="33"/>
      <c r="BA8993" s="25"/>
      <c r="BE8993" s="35"/>
    </row>
    <row r="8994" spans="52:57" x14ac:dyDescent="0.25">
      <c r="AZ8994" s="33"/>
      <c r="BA8994" s="25"/>
    </row>
    <row r="8995" spans="52:57" x14ac:dyDescent="0.25">
      <c r="AZ8995" s="33"/>
      <c r="BA8995" s="25"/>
    </row>
    <row r="8996" spans="52:57" x14ac:dyDescent="0.25">
      <c r="AZ8996" s="45"/>
      <c r="BA8996" s="25"/>
    </row>
    <row r="8997" spans="52:57" x14ac:dyDescent="0.25">
      <c r="BA8997" s="25"/>
    </row>
    <row r="8998" spans="52:57" x14ac:dyDescent="0.25">
      <c r="AZ8998" s="34"/>
      <c r="BA8998" s="25"/>
    </row>
    <row r="8999" spans="52:57" x14ac:dyDescent="0.25">
      <c r="AZ8999" s="33"/>
      <c r="BA8999" s="25"/>
    </row>
    <row r="9001" spans="52:57" x14ac:dyDescent="0.25">
      <c r="AZ9001" s="34"/>
      <c r="BA9001" s="35"/>
      <c r="BB9001" s="35"/>
      <c r="BC9001" s="35"/>
      <c r="BD9001" s="35"/>
    </row>
    <row r="9002" spans="52:57" x14ac:dyDescent="0.25">
      <c r="AZ9002" s="33"/>
    </row>
    <row r="9003" spans="52:57" x14ac:dyDescent="0.25">
      <c r="AZ9003" s="33"/>
      <c r="BA9003" s="25"/>
      <c r="BE9003" s="35"/>
    </row>
    <row r="9004" spans="52:57" x14ac:dyDescent="0.25">
      <c r="AZ9004" s="33"/>
      <c r="BA9004" s="25"/>
    </row>
    <row r="9005" spans="52:57" x14ac:dyDescent="0.25">
      <c r="AZ9005" s="33"/>
      <c r="BA9005" s="25"/>
    </row>
    <row r="9006" spans="52:57" x14ac:dyDescent="0.25">
      <c r="AZ9006" s="45"/>
      <c r="BA9006" s="25"/>
    </row>
    <row r="9007" spans="52:57" x14ac:dyDescent="0.25">
      <c r="BA9007" s="25"/>
    </row>
    <row r="9008" spans="52:57" x14ac:dyDescent="0.25">
      <c r="AZ9008" s="34"/>
      <c r="BA9008" s="25"/>
    </row>
    <row r="9009" spans="52:57" x14ac:dyDescent="0.25">
      <c r="AZ9009" s="33"/>
      <c r="BA9009" s="25"/>
    </row>
    <row r="9011" spans="52:57" x14ac:dyDescent="0.25">
      <c r="AZ9011" s="34"/>
      <c r="BA9011" s="35"/>
      <c r="BB9011" s="35"/>
      <c r="BC9011" s="35"/>
      <c r="BD9011" s="35"/>
    </row>
    <row r="9012" spans="52:57" x14ac:dyDescent="0.25">
      <c r="AZ9012" s="33"/>
    </row>
    <row r="9013" spans="52:57" x14ac:dyDescent="0.25">
      <c r="AZ9013" s="33"/>
      <c r="BA9013" s="25"/>
      <c r="BE9013" s="35"/>
    </row>
    <row r="9014" spans="52:57" x14ac:dyDescent="0.25">
      <c r="AZ9014" s="33"/>
      <c r="BA9014" s="25"/>
    </row>
    <row r="9015" spans="52:57" x14ac:dyDescent="0.25">
      <c r="AZ9015" s="33"/>
      <c r="BA9015" s="25"/>
    </row>
    <row r="9016" spans="52:57" x14ac:dyDescent="0.25">
      <c r="AZ9016" s="45"/>
      <c r="BA9016" s="25"/>
    </row>
    <row r="9017" spans="52:57" x14ac:dyDescent="0.25">
      <c r="BA9017" s="25"/>
    </row>
    <row r="9018" spans="52:57" x14ac:dyDescent="0.25">
      <c r="AZ9018" s="34"/>
      <c r="BA9018" s="25"/>
    </row>
    <row r="9019" spans="52:57" x14ac:dyDescent="0.25">
      <c r="AZ9019" s="33"/>
      <c r="BA9019" s="25"/>
    </row>
    <row r="9021" spans="52:57" x14ac:dyDescent="0.25">
      <c r="AZ9021" s="34"/>
      <c r="BA9021" s="35"/>
      <c r="BB9021" s="35"/>
      <c r="BC9021" s="35"/>
      <c r="BD9021" s="35"/>
    </row>
    <row r="9022" spans="52:57" x14ac:dyDescent="0.25">
      <c r="AZ9022" s="33"/>
    </row>
    <row r="9023" spans="52:57" x14ac:dyDescent="0.25">
      <c r="AZ9023" s="33"/>
      <c r="BA9023" s="25"/>
      <c r="BE9023" s="35"/>
    </row>
    <row r="9024" spans="52:57" x14ac:dyDescent="0.25">
      <c r="AZ9024" s="33"/>
      <c r="BA9024" s="25"/>
    </row>
    <row r="9025" spans="52:57" x14ac:dyDescent="0.25">
      <c r="AZ9025" s="33"/>
      <c r="BA9025" s="25"/>
    </row>
    <row r="9026" spans="52:57" x14ac:dyDescent="0.25">
      <c r="AZ9026" s="45"/>
      <c r="BA9026" s="25"/>
    </row>
    <row r="9027" spans="52:57" x14ac:dyDescent="0.25">
      <c r="BA9027" s="25"/>
    </row>
    <row r="9028" spans="52:57" x14ac:dyDescent="0.25">
      <c r="AZ9028" s="34"/>
      <c r="BA9028" s="25"/>
    </row>
    <row r="9029" spans="52:57" x14ac:dyDescent="0.25">
      <c r="AZ9029" s="33"/>
      <c r="BA9029" s="25"/>
    </row>
    <row r="9031" spans="52:57" x14ac:dyDescent="0.25">
      <c r="AZ9031" s="34"/>
      <c r="BA9031" s="35"/>
      <c r="BB9031" s="35"/>
      <c r="BC9031" s="35"/>
      <c r="BD9031" s="35"/>
    </row>
    <row r="9032" spans="52:57" x14ac:dyDescent="0.25">
      <c r="AZ9032" s="33"/>
    </row>
    <row r="9033" spans="52:57" x14ac:dyDescent="0.25">
      <c r="AZ9033" s="33"/>
      <c r="BA9033" s="25"/>
      <c r="BE9033" s="35"/>
    </row>
    <row r="9034" spans="52:57" x14ac:dyDescent="0.25">
      <c r="AZ9034" s="33"/>
      <c r="BA9034" s="25"/>
    </row>
    <row r="9035" spans="52:57" x14ac:dyDescent="0.25">
      <c r="AZ9035" s="33"/>
      <c r="BA9035" s="25"/>
    </row>
    <row r="9036" spans="52:57" x14ac:dyDescent="0.25">
      <c r="AZ9036" s="45"/>
      <c r="BA9036" s="25"/>
    </row>
    <row r="9037" spans="52:57" x14ac:dyDescent="0.25">
      <c r="BA9037" s="25"/>
    </row>
    <row r="9038" spans="52:57" x14ac:dyDescent="0.25">
      <c r="AZ9038" s="34"/>
      <c r="BA9038" s="25"/>
    </row>
    <row r="9039" spans="52:57" x14ac:dyDescent="0.25">
      <c r="AZ9039" s="33"/>
      <c r="BA9039" s="25"/>
    </row>
    <row r="9041" spans="52:57" x14ac:dyDescent="0.25">
      <c r="AZ9041" s="34"/>
      <c r="BA9041" s="35"/>
      <c r="BB9041" s="35"/>
      <c r="BC9041" s="35"/>
      <c r="BD9041" s="35"/>
    </row>
    <row r="9042" spans="52:57" x14ac:dyDescent="0.25">
      <c r="AZ9042" s="33"/>
    </row>
    <row r="9043" spans="52:57" x14ac:dyDescent="0.25">
      <c r="AZ9043" s="33"/>
      <c r="BA9043" s="25"/>
      <c r="BE9043" s="35"/>
    </row>
    <row r="9044" spans="52:57" x14ac:dyDescent="0.25">
      <c r="AZ9044" s="33"/>
      <c r="BA9044" s="25"/>
    </row>
    <row r="9045" spans="52:57" x14ac:dyDescent="0.25">
      <c r="AZ9045" s="33"/>
      <c r="BA9045" s="25"/>
    </row>
    <row r="9046" spans="52:57" x14ac:dyDescent="0.25">
      <c r="AZ9046" s="45"/>
      <c r="BA9046" s="25"/>
    </row>
    <row r="9047" spans="52:57" x14ac:dyDescent="0.25">
      <c r="BA9047" s="25"/>
    </row>
    <row r="9048" spans="52:57" x14ac:dyDescent="0.25">
      <c r="AZ9048" s="34"/>
      <c r="BA9048" s="25"/>
    </row>
    <row r="9049" spans="52:57" x14ac:dyDescent="0.25">
      <c r="AZ9049" s="33"/>
      <c r="BA9049" s="25"/>
    </row>
    <row r="9051" spans="52:57" x14ac:dyDescent="0.25">
      <c r="AZ9051" s="34"/>
      <c r="BA9051" s="35"/>
      <c r="BB9051" s="35"/>
      <c r="BC9051" s="35"/>
      <c r="BD9051" s="35"/>
    </row>
    <row r="9052" spans="52:57" x14ac:dyDescent="0.25">
      <c r="AZ9052" s="33"/>
    </row>
    <row r="9053" spans="52:57" x14ac:dyDescent="0.25">
      <c r="AZ9053" s="33"/>
      <c r="BA9053" s="25"/>
      <c r="BE9053" s="35"/>
    </row>
    <row r="9054" spans="52:57" x14ac:dyDescent="0.25">
      <c r="AZ9054" s="33"/>
      <c r="BA9054" s="25"/>
    </row>
    <row r="9055" spans="52:57" x14ac:dyDescent="0.25">
      <c r="AZ9055" s="33"/>
      <c r="BA9055" s="25"/>
    </row>
    <row r="9056" spans="52:57" x14ac:dyDescent="0.25">
      <c r="AZ9056" s="45"/>
      <c r="BA9056" s="25"/>
    </row>
    <row r="9057" spans="52:57" x14ac:dyDescent="0.25">
      <c r="BA9057" s="25"/>
    </row>
    <row r="9058" spans="52:57" x14ac:dyDescent="0.25">
      <c r="AZ9058" s="34"/>
      <c r="BA9058" s="25"/>
    </row>
    <row r="9059" spans="52:57" x14ac:dyDescent="0.25">
      <c r="AZ9059" s="33"/>
      <c r="BA9059" s="25"/>
    </row>
    <row r="9061" spans="52:57" x14ac:dyDescent="0.25">
      <c r="AZ9061" s="34"/>
      <c r="BA9061" s="35"/>
      <c r="BB9061" s="35"/>
      <c r="BC9061" s="35"/>
      <c r="BD9061" s="35"/>
    </row>
    <row r="9062" spans="52:57" x14ac:dyDescent="0.25">
      <c r="AZ9062" s="33"/>
    </row>
    <row r="9063" spans="52:57" x14ac:dyDescent="0.25">
      <c r="AZ9063" s="33"/>
      <c r="BA9063" s="25"/>
      <c r="BE9063" s="35"/>
    </row>
    <row r="9064" spans="52:57" x14ac:dyDescent="0.25">
      <c r="AZ9064" s="33"/>
      <c r="BA9064" s="25"/>
    </row>
    <row r="9065" spans="52:57" x14ac:dyDescent="0.25">
      <c r="AZ9065" s="33"/>
      <c r="BA9065" s="25"/>
    </row>
    <row r="9066" spans="52:57" x14ac:dyDescent="0.25">
      <c r="AZ9066" s="45"/>
      <c r="BA9066" s="25"/>
    </row>
    <row r="9067" spans="52:57" x14ac:dyDescent="0.25">
      <c r="BA9067" s="25"/>
    </row>
    <row r="9068" spans="52:57" x14ac:dyDescent="0.25">
      <c r="AZ9068" s="34"/>
      <c r="BA9068" s="25"/>
    </row>
    <row r="9069" spans="52:57" x14ac:dyDescent="0.25">
      <c r="AZ9069" s="33"/>
      <c r="BA9069" s="25"/>
    </row>
    <row r="9071" spans="52:57" x14ac:dyDescent="0.25">
      <c r="AZ9071" s="34"/>
      <c r="BA9071" s="35"/>
      <c r="BB9071" s="35"/>
      <c r="BC9071" s="35"/>
      <c r="BD9071" s="35"/>
    </row>
    <row r="9072" spans="52:57" x14ac:dyDescent="0.25">
      <c r="AZ9072" s="33"/>
    </row>
    <row r="9073" spans="52:57" x14ac:dyDescent="0.25">
      <c r="AZ9073" s="33"/>
      <c r="BA9073" s="25"/>
      <c r="BE9073" s="35"/>
    </row>
    <row r="9074" spans="52:57" x14ac:dyDescent="0.25">
      <c r="AZ9074" s="33"/>
      <c r="BA9074" s="25"/>
    </row>
    <row r="9075" spans="52:57" x14ac:dyDescent="0.25">
      <c r="AZ9075" s="33"/>
      <c r="BA9075" s="25"/>
    </row>
    <row r="9076" spans="52:57" x14ac:dyDescent="0.25">
      <c r="AZ9076" s="45"/>
      <c r="BA9076" s="25"/>
    </row>
    <row r="9077" spans="52:57" x14ac:dyDescent="0.25">
      <c r="BA9077" s="25"/>
    </row>
    <row r="9078" spans="52:57" x14ac:dyDescent="0.25">
      <c r="AZ9078" s="34"/>
      <c r="BA9078" s="25"/>
    </row>
    <row r="9079" spans="52:57" x14ac:dyDescent="0.25">
      <c r="AZ9079" s="33"/>
      <c r="BA9079" s="25"/>
    </row>
    <row r="9081" spans="52:57" x14ac:dyDescent="0.25">
      <c r="AZ9081" s="34"/>
      <c r="BA9081" s="35"/>
      <c r="BB9081" s="35"/>
      <c r="BC9081" s="35"/>
      <c r="BD9081" s="35"/>
    </row>
    <row r="9082" spans="52:57" x14ac:dyDescent="0.25">
      <c r="AZ9082" s="33"/>
    </row>
    <row r="9083" spans="52:57" x14ac:dyDescent="0.25">
      <c r="AZ9083" s="33"/>
      <c r="BA9083" s="25"/>
      <c r="BE9083" s="35"/>
    </row>
    <row r="9084" spans="52:57" x14ac:dyDescent="0.25">
      <c r="AZ9084" s="33"/>
      <c r="BA9084" s="25"/>
    </row>
    <row r="9085" spans="52:57" x14ac:dyDescent="0.25">
      <c r="AZ9085" s="33"/>
      <c r="BA9085" s="25"/>
    </row>
    <row r="9086" spans="52:57" x14ac:dyDescent="0.25">
      <c r="AZ9086" s="45"/>
      <c r="BA9086" s="25"/>
    </row>
    <row r="9087" spans="52:57" x14ac:dyDescent="0.25">
      <c r="BA9087" s="25"/>
    </row>
    <row r="9088" spans="52:57" x14ac:dyDescent="0.25">
      <c r="AZ9088" s="34"/>
      <c r="BA9088" s="25"/>
    </row>
    <row r="9089" spans="52:57" x14ac:dyDescent="0.25">
      <c r="AZ9089" s="33"/>
      <c r="BA9089" s="25"/>
    </row>
    <row r="9091" spans="52:57" x14ac:dyDescent="0.25">
      <c r="AZ9091" s="34"/>
      <c r="BA9091" s="35"/>
      <c r="BB9091" s="35"/>
      <c r="BC9091" s="35"/>
      <c r="BD9091" s="35"/>
    </row>
    <row r="9092" spans="52:57" x14ac:dyDescent="0.25">
      <c r="AZ9092" s="33"/>
    </row>
    <row r="9093" spans="52:57" x14ac:dyDescent="0.25">
      <c r="AZ9093" s="33"/>
      <c r="BA9093" s="25"/>
      <c r="BE9093" s="35"/>
    </row>
    <row r="9094" spans="52:57" x14ac:dyDescent="0.25">
      <c r="AZ9094" s="33"/>
      <c r="BA9094" s="25"/>
    </row>
    <row r="9095" spans="52:57" x14ac:dyDescent="0.25">
      <c r="AZ9095" s="33"/>
      <c r="BA9095" s="25"/>
    </row>
    <row r="9096" spans="52:57" x14ac:dyDescent="0.25">
      <c r="AZ9096" s="45"/>
      <c r="BA9096" s="25"/>
    </row>
    <row r="9097" spans="52:57" x14ac:dyDescent="0.25">
      <c r="BA9097" s="25"/>
    </row>
    <row r="9098" spans="52:57" x14ac:dyDescent="0.25">
      <c r="AZ9098" s="34"/>
      <c r="BA9098" s="25"/>
    </row>
    <row r="9099" spans="52:57" x14ac:dyDescent="0.25">
      <c r="AZ9099" s="33"/>
      <c r="BA9099" s="25"/>
    </row>
    <row r="9101" spans="52:57" x14ac:dyDescent="0.25">
      <c r="AZ9101" s="34"/>
      <c r="BA9101" s="35"/>
      <c r="BB9101" s="35"/>
      <c r="BC9101" s="35"/>
      <c r="BD9101" s="35"/>
    </row>
    <row r="9102" spans="52:57" x14ac:dyDescent="0.25">
      <c r="AZ9102" s="33"/>
    </row>
    <row r="9103" spans="52:57" x14ac:dyDescent="0.25">
      <c r="AZ9103" s="33"/>
      <c r="BA9103" s="25"/>
      <c r="BE9103" s="35"/>
    </row>
    <row r="9104" spans="52:57" x14ac:dyDescent="0.25">
      <c r="AZ9104" s="33"/>
      <c r="BA9104" s="25"/>
    </row>
    <row r="9105" spans="52:57" x14ac:dyDescent="0.25">
      <c r="AZ9105" s="33"/>
      <c r="BA9105" s="25"/>
    </row>
    <row r="9106" spans="52:57" x14ac:dyDescent="0.25">
      <c r="AZ9106" s="45"/>
      <c r="BA9106" s="25"/>
    </row>
    <row r="9107" spans="52:57" x14ac:dyDescent="0.25">
      <c r="BA9107" s="25"/>
    </row>
    <row r="9108" spans="52:57" x14ac:dyDescent="0.25">
      <c r="AZ9108" s="34"/>
      <c r="BA9108" s="25"/>
    </row>
    <row r="9109" spans="52:57" x14ac:dyDescent="0.25">
      <c r="AZ9109" s="33"/>
      <c r="BA9109" s="25"/>
    </row>
    <row r="9111" spans="52:57" x14ac:dyDescent="0.25">
      <c r="AZ9111" s="34"/>
      <c r="BA9111" s="35"/>
      <c r="BB9111" s="35"/>
      <c r="BC9111" s="35"/>
      <c r="BD9111" s="35"/>
    </row>
    <row r="9112" spans="52:57" x14ac:dyDescent="0.25">
      <c r="AZ9112" s="33"/>
    </row>
    <row r="9113" spans="52:57" x14ac:dyDescent="0.25">
      <c r="AZ9113" s="33"/>
      <c r="BA9113" s="25"/>
      <c r="BE9113" s="35"/>
    </row>
    <row r="9114" spans="52:57" x14ac:dyDescent="0.25">
      <c r="AZ9114" s="33"/>
      <c r="BA9114" s="25"/>
    </row>
    <row r="9115" spans="52:57" x14ac:dyDescent="0.25">
      <c r="AZ9115" s="33"/>
      <c r="BA9115" s="25"/>
    </row>
    <row r="9116" spans="52:57" x14ac:dyDescent="0.25">
      <c r="AZ9116" s="45"/>
      <c r="BA9116" s="25"/>
    </row>
    <row r="9117" spans="52:57" x14ac:dyDescent="0.25">
      <c r="BA9117" s="25"/>
    </row>
    <row r="9118" spans="52:57" x14ac:dyDescent="0.25">
      <c r="AZ9118" s="34"/>
      <c r="BA9118" s="25"/>
    </row>
    <row r="9119" spans="52:57" x14ac:dyDescent="0.25">
      <c r="AZ9119" s="33"/>
      <c r="BA9119" s="25"/>
    </row>
    <row r="9121" spans="52:57" x14ac:dyDescent="0.25">
      <c r="AZ9121" s="34"/>
      <c r="BA9121" s="35"/>
      <c r="BB9121" s="35"/>
      <c r="BC9121" s="35"/>
      <c r="BD9121" s="35"/>
    </row>
    <row r="9122" spans="52:57" x14ac:dyDescent="0.25">
      <c r="AZ9122" s="33"/>
    </row>
    <row r="9123" spans="52:57" x14ac:dyDescent="0.25">
      <c r="AZ9123" s="33"/>
      <c r="BA9123" s="25"/>
      <c r="BE9123" s="35"/>
    </row>
    <row r="9124" spans="52:57" x14ac:dyDescent="0.25">
      <c r="AZ9124" s="33"/>
      <c r="BA9124" s="25"/>
    </row>
    <row r="9125" spans="52:57" x14ac:dyDescent="0.25">
      <c r="AZ9125" s="33"/>
      <c r="BA9125" s="25"/>
    </row>
    <row r="9126" spans="52:57" x14ac:dyDescent="0.25">
      <c r="AZ9126" s="45"/>
      <c r="BA9126" s="25"/>
    </row>
    <row r="9127" spans="52:57" x14ac:dyDescent="0.25">
      <c r="BA9127" s="25"/>
    </row>
    <row r="9128" spans="52:57" x14ac:dyDescent="0.25">
      <c r="AZ9128" s="34"/>
      <c r="BA9128" s="25"/>
    </row>
    <row r="9129" spans="52:57" x14ac:dyDescent="0.25">
      <c r="AZ9129" s="33"/>
      <c r="BA9129" s="25"/>
    </row>
    <row r="9131" spans="52:57" x14ac:dyDescent="0.25">
      <c r="AZ9131" s="34"/>
      <c r="BA9131" s="35"/>
      <c r="BB9131" s="35"/>
      <c r="BC9131" s="35"/>
      <c r="BD9131" s="35"/>
    </row>
    <row r="9132" spans="52:57" x14ac:dyDescent="0.25">
      <c r="AZ9132" s="33"/>
    </row>
    <row r="9133" spans="52:57" x14ac:dyDescent="0.25">
      <c r="AZ9133" s="33"/>
      <c r="BA9133" s="25"/>
      <c r="BE9133" s="35"/>
    </row>
    <row r="9134" spans="52:57" x14ac:dyDescent="0.25">
      <c r="AZ9134" s="33"/>
      <c r="BA9134" s="25"/>
    </row>
    <row r="9135" spans="52:57" x14ac:dyDescent="0.25">
      <c r="AZ9135" s="33"/>
      <c r="BA9135" s="25"/>
    </row>
    <row r="9136" spans="52:57" x14ac:dyDescent="0.25">
      <c r="AZ9136" s="45"/>
      <c r="BA9136" s="25"/>
    </row>
    <row r="9137" spans="52:57" x14ac:dyDescent="0.25">
      <c r="BA9137" s="25"/>
    </row>
    <row r="9138" spans="52:57" x14ac:dyDescent="0.25">
      <c r="AZ9138" s="34"/>
      <c r="BA9138" s="25"/>
    </row>
    <row r="9139" spans="52:57" x14ac:dyDescent="0.25">
      <c r="AZ9139" s="33"/>
      <c r="BA9139" s="25"/>
    </row>
    <row r="9141" spans="52:57" x14ac:dyDescent="0.25">
      <c r="AZ9141" s="34"/>
      <c r="BA9141" s="35"/>
      <c r="BB9141" s="35"/>
      <c r="BC9141" s="35"/>
      <c r="BD9141" s="35"/>
    </row>
    <row r="9142" spans="52:57" x14ac:dyDescent="0.25">
      <c r="AZ9142" s="33"/>
    </row>
    <row r="9143" spans="52:57" x14ac:dyDescent="0.25">
      <c r="AZ9143" s="33"/>
      <c r="BA9143" s="25"/>
      <c r="BE9143" s="35"/>
    </row>
    <row r="9144" spans="52:57" x14ac:dyDescent="0.25">
      <c r="AZ9144" s="33"/>
      <c r="BA9144" s="25"/>
    </row>
    <row r="9145" spans="52:57" x14ac:dyDescent="0.25">
      <c r="AZ9145" s="33"/>
      <c r="BA9145" s="25"/>
    </row>
    <row r="9146" spans="52:57" x14ac:dyDescent="0.25">
      <c r="AZ9146" s="45"/>
      <c r="BA9146" s="25"/>
    </row>
    <row r="9147" spans="52:57" x14ac:dyDescent="0.25">
      <c r="BA9147" s="25"/>
    </row>
    <row r="9148" spans="52:57" x14ac:dyDescent="0.25">
      <c r="AZ9148" s="34"/>
      <c r="BA9148" s="25"/>
    </row>
    <row r="9149" spans="52:57" x14ac:dyDescent="0.25">
      <c r="AZ9149" s="33"/>
      <c r="BA9149" s="25"/>
    </row>
    <row r="9151" spans="52:57" x14ac:dyDescent="0.25">
      <c r="AZ9151" s="34"/>
      <c r="BA9151" s="35"/>
      <c r="BB9151" s="35"/>
      <c r="BC9151" s="35"/>
      <c r="BD9151" s="35"/>
    </row>
    <row r="9152" spans="52:57" x14ac:dyDescent="0.25">
      <c r="AZ9152" s="33"/>
    </row>
    <row r="9153" spans="52:57" x14ac:dyDescent="0.25">
      <c r="AZ9153" s="33"/>
      <c r="BA9153" s="25"/>
      <c r="BE9153" s="35"/>
    </row>
    <row r="9154" spans="52:57" x14ac:dyDescent="0.25">
      <c r="AZ9154" s="33"/>
      <c r="BA9154" s="25"/>
    </row>
    <row r="9155" spans="52:57" x14ac:dyDescent="0.25">
      <c r="AZ9155" s="33"/>
      <c r="BA9155" s="25"/>
    </row>
    <row r="9156" spans="52:57" x14ac:dyDescent="0.25">
      <c r="AZ9156" s="45"/>
      <c r="BA9156" s="25"/>
    </row>
    <row r="9157" spans="52:57" x14ac:dyDescent="0.25">
      <c r="BA9157" s="25"/>
    </row>
    <row r="9158" spans="52:57" x14ac:dyDescent="0.25">
      <c r="AZ9158" s="34"/>
      <c r="BA9158" s="25"/>
    </row>
    <row r="9159" spans="52:57" x14ac:dyDescent="0.25">
      <c r="AZ9159" s="33"/>
      <c r="BA9159" s="25"/>
    </row>
    <row r="9161" spans="52:57" x14ac:dyDescent="0.25">
      <c r="AZ9161" s="34"/>
      <c r="BA9161" s="35"/>
      <c r="BB9161" s="35"/>
      <c r="BC9161" s="35"/>
      <c r="BD9161" s="35"/>
    </row>
    <row r="9162" spans="52:57" x14ac:dyDescent="0.25">
      <c r="AZ9162" s="33"/>
    </row>
    <row r="9163" spans="52:57" x14ac:dyDescent="0.25">
      <c r="AZ9163" s="33"/>
      <c r="BA9163" s="25"/>
      <c r="BE9163" s="35"/>
    </row>
    <row r="9164" spans="52:57" x14ac:dyDescent="0.25">
      <c r="AZ9164" s="33"/>
      <c r="BA9164" s="25"/>
    </row>
    <row r="9165" spans="52:57" x14ac:dyDescent="0.25">
      <c r="AZ9165" s="33"/>
      <c r="BA9165" s="25"/>
    </row>
    <row r="9166" spans="52:57" x14ac:dyDescent="0.25">
      <c r="AZ9166" s="45"/>
      <c r="BA9166" s="25"/>
    </row>
    <row r="9167" spans="52:57" x14ac:dyDescent="0.25">
      <c r="BA9167" s="25"/>
    </row>
    <row r="9168" spans="52:57" x14ac:dyDescent="0.25">
      <c r="AZ9168" s="34"/>
      <c r="BA9168" s="25"/>
    </row>
    <row r="9169" spans="52:57" x14ac:dyDescent="0.25">
      <c r="AZ9169" s="33"/>
      <c r="BA9169" s="25"/>
    </row>
    <row r="9171" spans="52:57" x14ac:dyDescent="0.25">
      <c r="AZ9171" s="34"/>
      <c r="BA9171" s="35"/>
      <c r="BB9171" s="35"/>
      <c r="BC9171" s="35"/>
      <c r="BD9171" s="35"/>
    </row>
    <row r="9172" spans="52:57" x14ac:dyDescent="0.25">
      <c r="AZ9172" s="33"/>
    </row>
    <row r="9173" spans="52:57" x14ac:dyDescent="0.25">
      <c r="AZ9173" s="33"/>
      <c r="BA9173" s="25"/>
      <c r="BE9173" s="35"/>
    </row>
    <row r="9174" spans="52:57" x14ac:dyDescent="0.25">
      <c r="AZ9174" s="33"/>
      <c r="BA9174" s="25"/>
    </row>
    <row r="9175" spans="52:57" x14ac:dyDescent="0.25">
      <c r="AZ9175" s="33"/>
      <c r="BA9175" s="25"/>
    </row>
    <row r="9176" spans="52:57" x14ac:dyDescent="0.25">
      <c r="AZ9176" s="45"/>
      <c r="BA9176" s="25"/>
    </row>
    <row r="9177" spans="52:57" x14ac:dyDescent="0.25">
      <c r="BA9177" s="25"/>
    </row>
    <row r="9178" spans="52:57" x14ac:dyDescent="0.25">
      <c r="AZ9178" s="34"/>
      <c r="BA9178" s="25"/>
    </row>
    <row r="9179" spans="52:57" x14ac:dyDescent="0.25">
      <c r="AZ9179" s="33"/>
      <c r="BA9179" s="25"/>
    </row>
    <row r="9181" spans="52:57" x14ac:dyDescent="0.25">
      <c r="AZ9181" s="34"/>
      <c r="BA9181" s="35"/>
      <c r="BB9181" s="35"/>
      <c r="BC9181" s="35"/>
      <c r="BD9181" s="35"/>
    </row>
    <row r="9182" spans="52:57" x14ac:dyDescent="0.25">
      <c r="AZ9182" s="33"/>
    </row>
    <row r="9183" spans="52:57" x14ac:dyDescent="0.25">
      <c r="AZ9183" s="33"/>
      <c r="BA9183" s="25"/>
      <c r="BE9183" s="35"/>
    </row>
    <row r="9184" spans="52:57" x14ac:dyDescent="0.25">
      <c r="AZ9184" s="33"/>
      <c r="BA9184" s="25"/>
    </row>
    <row r="9185" spans="52:57" x14ac:dyDescent="0.25">
      <c r="AZ9185" s="33"/>
      <c r="BA9185" s="25"/>
    </row>
    <row r="9186" spans="52:57" x14ac:dyDescent="0.25">
      <c r="AZ9186" s="45"/>
      <c r="BA9186" s="25"/>
    </row>
    <row r="9187" spans="52:57" x14ac:dyDescent="0.25">
      <c r="BA9187" s="25"/>
    </row>
    <row r="9188" spans="52:57" x14ac:dyDescent="0.25">
      <c r="AZ9188" s="34"/>
      <c r="BA9188" s="25"/>
    </row>
    <row r="9189" spans="52:57" x14ac:dyDescent="0.25">
      <c r="AZ9189" s="33"/>
      <c r="BA9189" s="25"/>
    </row>
    <row r="9191" spans="52:57" x14ac:dyDescent="0.25">
      <c r="AZ9191" s="34"/>
      <c r="BA9191" s="35"/>
      <c r="BB9191" s="35"/>
      <c r="BC9191" s="35"/>
      <c r="BD9191" s="35"/>
    </row>
    <row r="9192" spans="52:57" x14ac:dyDescent="0.25">
      <c r="AZ9192" s="33"/>
    </row>
    <row r="9193" spans="52:57" x14ac:dyDescent="0.25">
      <c r="AZ9193" s="33"/>
      <c r="BA9193" s="25"/>
      <c r="BE9193" s="35"/>
    </row>
    <row r="9194" spans="52:57" x14ac:dyDescent="0.25">
      <c r="AZ9194" s="33"/>
      <c r="BA9194" s="25"/>
    </row>
    <row r="9195" spans="52:57" x14ac:dyDescent="0.25">
      <c r="AZ9195" s="33"/>
      <c r="BA9195" s="25"/>
    </row>
    <row r="9196" spans="52:57" x14ac:dyDescent="0.25">
      <c r="AZ9196" s="45"/>
      <c r="BA9196" s="25"/>
    </row>
    <row r="9197" spans="52:57" x14ac:dyDescent="0.25">
      <c r="BA9197" s="25"/>
    </row>
    <row r="9198" spans="52:57" x14ac:dyDescent="0.25">
      <c r="AZ9198" s="34"/>
      <c r="BA9198" s="25"/>
    </row>
    <row r="9199" spans="52:57" x14ac:dyDescent="0.25">
      <c r="AZ9199" s="33"/>
      <c r="BA9199" s="25"/>
    </row>
    <row r="9201" spans="52:57" x14ac:dyDescent="0.25">
      <c r="AZ9201" s="34"/>
      <c r="BA9201" s="35"/>
      <c r="BB9201" s="35"/>
      <c r="BC9201" s="35"/>
      <c r="BD9201" s="35"/>
    </row>
    <row r="9202" spans="52:57" x14ac:dyDescent="0.25">
      <c r="AZ9202" s="33"/>
    </row>
    <row r="9203" spans="52:57" x14ac:dyDescent="0.25">
      <c r="AZ9203" s="33"/>
      <c r="BA9203" s="25"/>
      <c r="BE9203" s="35"/>
    </row>
    <row r="9204" spans="52:57" x14ac:dyDescent="0.25">
      <c r="AZ9204" s="33"/>
      <c r="BA9204" s="25"/>
    </row>
    <row r="9205" spans="52:57" x14ac:dyDescent="0.25">
      <c r="AZ9205" s="33"/>
      <c r="BA9205" s="25"/>
    </row>
    <row r="9206" spans="52:57" x14ac:dyDescent="0.25">
      <c r="AZ9206" s="45"/>
      <c r="BA9206" s="25"/>
    </row>
    <row r="9207" spans="52:57" x14ac:dyDescent="0.25">
      <c r="BA9207" s="25"/>
    </row>
    <row r="9208" spans="52:57" x14ac:dyDescent="0.25">
      <c r="AZ9208" s="34"/>
      <c r="BA9208" s="25"/>
    </row>
    <row r="9209" spans="52:57" x14ac:dyDescent="0.25">
      <c r="AZ9209" s="33"/>
      <c r="BA9209" s="25"/>
    </row>
    <row r="9211" spans="52:57" x14ac:dyDescent="0.25">
      <c r="AZ9211" s="34"/>
      <c r="BA9211" s="35"/>
      <c r="BB9211" s="35"/>
      <c r="BC9211" s="35"/>
      <c r="BD9211" s="35"/>
    </row>
    <row r="9212" spans="52:57" x14ac:dyDescent="0.25">
      <c r="AZ9212" s="33"/>
    </row>
    <row r="9213" spans="52:57" x14ac:dyDescent="0.25">
      <c r="AZ9213" s="33"/>
      <c r="BA9213" s="25"/>
      <c r="BE9213" s="35"/>
    </row>
    <row r="9214" spans="52:57" x14ac:dyDescent="0.25">
      <c r="AZ9214" s="33"/>
      <c r="BA9214" s="25"/>
    </row>
    <row r="9215" spans="52:57" x14ac:dyDescent="0.25">
      <c r="AZ9215" s="33"/>
      <c r="BA9215" s="25"/>
    </row>
    <row r="9216" spans="52:57" x14ac:dyDescent="0.25">
      <c r="AZ9216" s="45"/>
      <c r="BA9216" s="25"/>
    </row>
    <row r="9217" spans="52:57" x14ac:dyDescent="0.25">
      <c r="BA9217" s="25"/>
    </row>
    <row r="9218" spans="52:57" x14ac:dyDescent="0.25">
      <c r="AZ9218" s="34"/>
      <c r="BA9218" s="25"/>
    </row>
    <row r="9219" spans="52:57" x14ac:dyDescent="0.25">
      <c r="AZ9219" s="33"/>
      <c r="BA9219" s="25"/>
    </row>
    <row r="9221" spans="52:57" x14ac:dyDescent="0.25">
      <c r="AZ9221" s="34"/>
      <c r="BA9221" s="35"/>
      <c r="BB9221" s="35"/>
      <c r="BC9221" s="35"/>
      <c r="BD9221" s="35"/>
    </row>
    <row r="9222" spans="52:57" x14ac:dyDescent="0.25">
      <c r="AZ9222" s="33"/>
    </row>
    <row r="9223" spans="52:57" x14ac:dyDescent="0.25">
      <c r="AZ9223" s="33"/>
      <c r="BA9223" s="25"/>
      <c r="BE9223" s="35"/>
    </row>
    <row r="9224" spans="52:57" x14ac:dyDescent="0.25">
      <c r="AZ9224" s="33"/>
      <c r="BA9224" s="25"/>
    </row>
    <row r="9225" spans="52:57" x14ac:dyDescent="0.25">
      <c r="AZ9225" s="33"/>
      <c r="BA9225" s="25"/>
    </row>
    <row r="9226" spans="52:57" x14ac:dyDescent="0.25">
      <c r="AZ9226" s="45"/>
      <c r="BA9226" s="25"/>
    </row>
    <row r="9227" spans="52:57" x14ac:dyDescent="0.25">
      <c r="BA9227" s="25"/>
    </row>
    <row r="9228" spans="52:57" x14ac:dyDescent="0.25">
      <c r="AZ9228" s="34"/>
      <c r="BA9228" s="25"/>
    </row>
    <row r="9229" spans="52:57" x14ac:dyDescent="0.25">
      <c r="AZ9229" s="33"/>
      <c r="BA9229" s="25"/>
    </row>
    <row r="9231" spans="52:57" x14ac:dyDescent="0.25">
      <c r="AZ9231" s="34"/>
      <c r="BA9231" s="35"/>
      <c r="BB9231" s="35"/>
      <c r="BC9231" s="35"/>
      <c r="BD9231" s="35"/>
    </row>
    <row r="9232" spans="52:57" x14ac:dyDescent="0.25">
      <c r="AZ9232" s="33"/>
    </row>
    <row r="9233" spans="52:57" x14ac:dyDescent="0.25">
      <c r="AZ9233" s="33"/>
      <c r="BA9233" s="25"/>
      <c r="BE9233" s="35"/>
    </row>
    <row r="9234" spans="52:57" x14ac:dyDescent="0.25">
      <c r="AZ9234" s="33"/>
      <c r="BA9234" s="25"/>
    </row>
    <row r="9235" spans="52:57" x14ac:dyDescent="0.25">
      <c r="AZ9235" s="33"/>
      <c r="BA9235" s="25"/>
    </row>
    <row r="9236" spans="52:57" x14ac:dyDescent="0.25">
      <c r="AZ9236" s="45"/>
      <c r="BA9236" s="25"/>
    </row>
    <row r="9237" spans="52:57" x14ac:dyDescent="0.25">
      <c r="BA9237" s="25"/>
    </row>
    <row r="9238" spans="52:57" x14ac:dyDescent="0.25">
      <c r="AZ9238" s="34"/>
      <c r="BA9238" s="25"/>
    </row>
    <row r="9239" spans="52:57" x14ac:dyDescent="0.25">
      <c r="AZ9239" s="33"/>
      <c r="BA9239" s="25"/>
    </row>
    <row r="9241" spans="52:57" x14ac:dyDescent="0.25">
      <c r="AZ9241" s="34"/>
      <c r="BA9241" s="35"/>
      <c r="BB9241" s="35"/>
      <c r="BC9241" s="35"/>
      <c r="BD9241" s="35"/>
    </row>
    <row r="9242" spans="52:57" x14ac:dyDescent="0.25">
      <c r="AZ9242" s="33"/>
    </row>
    <row r="9243" spans="52:57" x14ac:dyDescent="0.25">
      <c r="AZ9243" s="33"/>
      <c r="BA9243" s="25"/>
      <c r="BE9243" s="35"/>
    </row>
    <row r="9244" spans="52:57" x14ac:dyDescent="0.25">
      <c r="AZ9244" s="33"/>
      <c r="BA9244" s="25"/>
    </row>
    <row r="9245" spans="52:57" x14ac:dyDescent="0.25">
      <c r="AZ9245" s="33"/>
      <c r="BA9245" s="25"/>
    </row>
    <row r="9246" spans="52:57" x14ac:dyDescent="0.25">
      <c r="AZ9246" s="45"/>
      <c r="BA9246" s="25"/>
    </row>
    <row r="9247" spans="52:57" x14ac:dyDescent="0.25">
      <c r="BA9247" s="25"/>
    </row>
    <row r="9248" spans="52:57" x14ac:dyDescent="0.25">
      <c r="AZ9248" s="34"/>
      <c r="BA9248" s="25"/>
    </row>
    <row r="9249" spans="52:57" x14ac:dyDescent="0.25">
      <c r="AZ9249" s="33"/>
      <c r="BA9249" s="25"/>
    </row>
    <row r="9251" spans="52:57" x14ac:dyDescent="0.25">
      <c r="AZ9251" s="34"/>
      <c r="BA9251" s="35"/>
      <c r="BB9251" s="35"/>
      <c r="BC9251" s="35"/>
      <c r="BD9251" s="35"/>
    </row>
    <row r="9252" spans="52:57" x14ac:dyDescent="0.25">
      <c r="AZ9252" s="33"/>
    </row>
    <row r="9253" spans="52:57" x14ac:dyDescent="0.25">
      <c r="AZ9253" s="33"/>
      <c r="BA9253" s="25"/>
      <c r="BE9253" s="35"/>
    </row>
    <row r="9254" spans="52:57" x14ac:dyDescent="0.25">
      <c r="AZ9254" s="33"/>
      <c r="BA9254" s="25"/>
    </row>
    <row r="9255" spans="52:57" x14ac:dyDescent="0.25">
      <c r="AZ9255" s="33"/>
      <c r="BA9255" s="25"/>
    </row>
    <row r="9256" spans="52:57" x14ac:dyDescent="0.25">
      <c r="AZ9256" s="45"/>
      <c r="BA9256" s="25"/>
    </row>
    <row r="9257" spans="52:57" x14ac:dyDescent="0.25">
      <c r="BA9257" s="25"/>
    </row>
    <row r="9258" spans="52:57" x14ac:dyDescent="0.25">
      <c r="AZ9258" s="34"/>
      <c r="BA9258" s="25"/>
    </row>
    <row r="9259" spans="52:57" x14ac:dyDescent="0.25">
      <c r="AZ9259" s="33"/>
      <c r="BA9259" s="25"/>
    </row>
    <row r="9261" spans="52:57" x14ac:dyDescent="0.25">
      <c r="AZ9261" s="34"/>
      <c r="BA9261" s="35"/>
      <c r="BB9261" s="35"/>
      <c r="BC9261" s="35"/>
      <c r="BD9261" s="35"/>
    </row>
    <row r="9262" spans="52:57" x14ac:dyDescent="0.25">
      <c r="AZ9262" s="33"/>
    </row>
    <row r="9263" spans="52:57" x14ac:dyDescent="0.25">
      <c r="AZ9263" s="33"/>
      <c r="BA9263" s="25"/>
      <c r="BE9263" s="35"/>
    </row>
    <row r="9264" spans="52:57" x14ac:dyDescent="0.25">
      <c r="AZ9264" s="33"/>
      <c r="BA9264" s="25"/>
    </row>
    <row r="9265" spans="52:57" x14ac:dyDescent="0.25">
      <c r="AZ9265" s="33"/>
      <c r="BA9265" s="25"/>
    </row>
    <row r="9266" spans="52:57" x14ac:dyDescent="0.25">
      <c r="AZ9266" s="45"/>
      <c r="BA9266" s="25"/>
    </row>
    <row r="9267" spans="52:57" x14ac:dyDescent="0.25">
      <c r="BA9267" s="25"/>
    </row>
    <row r="9268" spans="52:57" x14ac:dyDescent="0.25">
      <c r="AZ9268" s="34"/>
      <c r="BA9268" s="25"/>
    </row>
    <row r="9269" spans="52:57" x14ac:dyDescent="0.25">
      <c r="AZ9269" s="33"/>
      <c r="BA9269" s="25"/>
    </row>
    <row r="9271" spans="52:57" x14ac:dyDescent="0.25">
      <c r="AZ9271" s="34"/>
      <c r="BA9271" s="35"/>
      <c r="BB9271" s="35"/>
      <c r="BC9271" s="35"/>
      <c r="BD9271" s="35"/>
    </row>
    <row r="9272" spans="52:57" x14ac:dyDescent="0.25">
      <c r="AZ9272" s="33"/>
    </row>
    <row r="9273" spans="52:57" x14ac:dyDescent="0.25">
      <c r="AZ9273" s="33"/>
      <c r="BA9273" s="25"/>
      <c r="BE9273" s="35"/>
    </row>
    <row r="9274" spans="52:57" x14ac:dyDescent="0.25">
      <c r="AZ9274" s="33"/>
      <c r="BA9274" s="25"/>
    </row>
    <row r="9275" spans="52:57" x14ac:dyDescent="0.25">
      <c r="AZ9275" s="33"/>
      <c r="BA9275" s="25"/>
    </row>
    <row r="9276" spans="52:57" x14ac:dyDescent="0.25">
      <c r="AZ9276" s="45"/>
      <c r="BA9276" s="25"/>
    </row>
    <row r="9277" spans="52:57" x14ac:dyDescent="0.25">
      <c r="BA9277" s="25"/>
    </row>
    <row r="9278" spans="52:57" x14ac:dyDescent="0.25">
      <c r="AZ9278" s="34"/>
      <c r="BA9278" s="25"/>
    </row>
    <row r="9279" spans="52:57" x14ac:dyDescent="0.25">
      <c r="AZ9279" s="33"/>
      <c r="BA9279" s="25"/>
    </row>
    <row r="9281" spans="52:57" x14ac:dyDescent="0.25">
      <c r="AZ9281" s="34"/>
      <c r="BA9281" s="35"/>
      <c r="BB9281" s="35"/>
      <c r="BC9281" s="35"/>
      <c r="BD9281" s="35"/>
    </row>
    <row r="9282" spans="52:57" x14ac:dyDescent="0.25">
      <c r="AZ9282" s="33"/>
    </row>
    <row r="9283" spans="52:57" x14ac:dyDescent="0.25">
      <c r="AZ9283" s="33"/>
      <c r="BA9283" s="25"/>
      <c r="BE9283" s="35"/>
    </row>
    <row r="9284" spans="52:57" x14ac:dyDescent="0.25">
      <c r="AZ9284" s="33"/>
      <c r="BA9284" s="25"/>
    </row>
    <row r="9285" spans="52:57" x14ac:dyDescent="0.25">
      <c r="AZ9285" s="33"/>
      <c r="BA9285" s="25"/>
    </row>
    <row r="9286" spans="52:57" x14ac:dyDescent="0.25">
      <c r="AZ9286" s="45"/>
      <c r="BA9286" s="25"/>
    </row>
    <row r="9287" spans="52:57" x14ac:dyDescent="0.25">
      <c r="BA9287" s="25"/>
    </row>
    <row r="9288" spans="52:57" x14ac:dyDescent="0.25">
      <c r="AZ9288" s="34"/>
      <c r="BA9288" s="25"/>
    </row>
    <row r="9289" spans="52:57" x14ac:dyDescent="0.25">
      <c r="AZ9289" s="33"/>
      <c r="BA9289" s="25"/>
    </row>
    <row r="9291" spans="52:57" x14ac:dyDescent="0.25">
      <c r="AZ9291" s="34"/>
      <c r="BA9291" s="35"/>
      <c r="BB9291" s="35"/>
      <c r="BC9291" s="35"/>
      <c r="BD9291" s="35"/>
    </row>
    <row r="9292" spans="52:57" x14ac:dyDescent="0.25">
      <c r="AZ9292" s="33"/>
    </row>
    <row r="9293" spans="52:57" x14ac:dyDescent="0.25">
      <c r="AZ9293" s="33"/>
      <c r="BA9293" s="25"/>
      <c r="BE9293" s="35"/>
    </row>
    <row r="9294" spans="52:57" x14ac:dyDescent="0.25">
      <c r="AZ9294" s="33"/>
      <c r="BA9294" s="25"/>
    </row>
    <row r="9295" spans="52:57" x14ac:dyDescent="0.25">
      <c r="AZ9295" s="33"/>
      <c r="BA9295" s="25"/>
    </row>
    <row r="9296" spans="52:57" x14ac:dyDescent="0.25">
      <c r="AZ9296" s="45"/>
      <c r="BA9296" s="25"/>
    </row>
    <row r="9297" spans="52:57" x14ac:dyDescent="0.25">
      <c r="BA9297" s="25"/>
    </row>
    <row r="9298" spans="52:57" x14ac:dyDescent="0.25">
      <c r="AZ9298" s="34"/>
      <c r="BA9298" s="25"/>
    </row>
    <row r="9299" spans="52:57" x14ac:dyDescent="0.25">
      <c r="AZ9299" s="33"/>
      <c r="BA9299" s="25"/>
    </row>
    <row r="9301" spans="52:57" x14ac:dyDescent="0.25">
      <c r="AZ9301" s="34"/>
      <c r="BA9301" s="35"/>
      <c r="BB9301" s="35"/>
      <c r="BC9301" s="35"/>
      <c r="BD9301" s="35"/>
    </row>
    <row r="9302" spans="52:57" x14ac:dyDescent="0.25">
      <c r="AZ9302" s="33"/>
    </row>
    <row r="9303" spans="52:57" x14ac:dyDescent="0.25">
      <c r="AZ9303" s="33"/>
      <c r="BA9303" s="25"/>
      <c r="BE9303" s="35"/>
    </row>
    <row r="9304" spans="52:57" x14ac:dyDescent="0.25">
      <c r="AZ9304" s="33"/>
      <c r="BA9304" s="25"/>
    </row>
    <row r="9305" spans="52:57" x14ac:dyDescent="0.25">
      <c r="AZ9305" s="33"/>
      <c r="BA9305" s="25"/>
    </row>
    <row r="9306" spans="52:57" x14ac:dyDescent="0.25">
      <c r="AZ9306" s="45"/>
      <c r="BA9306" s="25"/>
    </row>
    <row r="9307" spans="52:57" x14ac:dyDescent="0.25">
      <c r="BA9307" s="25"/>
    </row>
    <row r="9308" spans="52:57" x14ac:dyDescent="0.25">
      <c r="AZ9308" s="34"/>
      <c r="BA9308" s="25"/>
    </row>
    <row r="9309" spans="52:57" x14ac:dyDescent="0.25">
      <c r="AZ9309" s="33"/>
      <c r="BA9309" s="25"/>
    </row>
    <row r="9311" spans="52:57" x14ac:dyDescent="0.25">
      <c r="AZ9311" s="34"/>
      <c r="BA9311" s="35"/>
      <c r="BB9311" s="35"/>
      <c r="BC9311" s="35"/>
      <c r="BD9311" s="35"/>
    </row>
    <row r="9312" spans="52:57" x14ac:dyDescent="0.25">
      <c r="AZ9312" s="33"/>
    </row>
    <row r="9313" spans="52:57" x14ac:dyDescent="0.25">
      <c r="AZ9313" s="33"/>
      <c r="BA9313" s="25"/>
      <c r="BE9313" s="35"/>
    </row>
    <row r="9314" spans="52:57" x14ac:dyDescent="0.25">
      <c r="AZ9314" s="33"/>
      <c r="BA9314" s="25"/>
    </row>
    <row r="9315" spans="52:57" x14ac:dyDescent="0.25">
      <c r="AZ9315" s="33"/>
      <c r="BA9315" s="25"/>
    </row>
    <row r="9316" spans="52:57" x14ac:dyDescent="0.25">
      <c r="AZ9316" s="45"/>
      <c r="BA9316" s="25"/>
    </row>
    <row r="9317" spans="52:57" x14ac:dyDescent="0.25">
      <c r="BA9317" s="25"/>
    </row>
    <row r="9318" spans="52:57" x14ac:dyDescent="0.25">
      <c r="AZ9318" s="34"/>
      <c r="BA9318" s="25"/>
    </row>
    <row r="9319" spans="52:57" x14ac:dyDescent="0.25">
      <c r="AZ9319" s="33"/>
      <c r="BA9319" s="25"/>
    </row>
    <row r="9321" spans="52:57" x14ac:dyDescent="0.25">
      <c r="AZ9321" s="34"/>
      <c r="BA9321" s="35"/>
      <c r="BB9321" s="35"/>
      <c r="BC9321" s="35"/>
      <c r="BD9321" s="35"/>
    </row>
    <row r="9322" spans="52:57" x14ac:dyDescent="0.25">
      <c r="AZ9322" s="33"/>
    </row>
    <row r="9323" spans="52:57" x14ac:dyDescent="0.25">
      <c r="AZ9323" s="33"/>
      <c r="BA9323" s="25"/>
      <c r="BE9323" s="35"/>
    </row>
    <row r="9324" spans="52:57" x14ac:dyDescent="0.25">
      <c r="AZ9324" s="33"/>
      <c r="BA9324" s="25"/>
    </row>
    <row r="9325" spans="52:57" x14ac:dyDescent="0.25">
      <c r="AZ9325" s="33"/>
      <c r="BA9325" s="25"/>
    </row>
    <row r="9326" spans="52:57" x14ac:dyDescent="0.25">
      <c r="AZ9326" s="45"/>
      <c r="BA9326" s="25"/>
    </row>
    <row r="9327" spans="52:57" x14ac:dyDescent="0.25">
      <c r="BA9327" s="25"/>
    </row>
    <row r="9328" spans="52:57" x14ac:dyDescent="0.25">
      <c r="AZ9328" s="34"/>
      <c r="BA9328" s="25"/>
    </row>
    <row r="9329" spans="52:57" x14ac:dyDescent="0.25">
      <c r="AZ9329" s="33"/>
      <c r="BA9329" s="25"/>
    </row>
    <row r="9331" spans="52:57" x14ac:dyDescent="0.25">
      <c r="AZ9331" s="34"/>
      <c r="BA9331" s="35"/>
      <c r="BB9331" s="35"/>
      <c r="BC9331" s="35"/>
      <c r="BD9331" s="35"/>
    </row>
    <row r="9332" spans="52:57" x14ac:dyDescent="0.25">
      <c r="AZ9332" s="33"/>
    </row>
    <row r="9333" spans="52:57" x14ac:dyDescent="0.25">
      <c r="AZ9333" s="33"/>
      <c r="BA9333" s="25"/>
      <c r="BE9333" s="35"/>
    </row>
    <row r="9334" spans="52:57" x14ac:dyDescent="0.25">
      <c r="AZ9334" s="33"/>
      <c r="BA9334" s="25"/>
    </row>
    <row r="9335" spans="52:57" x14ac:dyDescent="0.25">
      <c r="AZ9335" s="33"/>
      <c r="BA9335" s="25"/>
    </row>
    <row r="9336" spans="52:57" x14ac:dyDescent="0.25">
      <c r="AZ9336" s="45"/>
      <c r="BA9336" s="25"/>
    </row>
    <row r="9337" spans="52:57" x14ac:dyDescent="0.25">
      <c r="BA9337" s="25"/>
    </row>
    <row r="9338" spans="52:57" x14ac:dyDescent="0.25">
      <c r="AZ9338" s="34"/>
      <c r="BA9338" s="25"/>
    </row>
    <row r="9339" spans="52:57" x14ac:dyDescent="0.25">
      <c r="AZ9339" s="33"/>
      <c r="BA9339" s="25"/>
    </row>
    <row r="9341" spans="52:57" x14ac:dyDescent="0.25">
      <c r="AZ9341" s="34"/>
      <c r="BA9341" s="35"/>
      <c r="BB9341" s="35"/>
      <c r="BC9341" s="35"/>
      <c r="BD9341" s="35"/>
    </row>
    <row r="9342" spans="52:57" x14ac:dyDescent="0.25">
      <c r="AZ9342" s="33"/>
    </row>
    <row r="9343" spans="52:57" x14ac:dyDescent="0.25">
      <c r="AZ9343" s="33"/>
      <c r="BA9343" s="25"/>
      <c r="BE9343" s="35"/>
    </row>
    <row r="9344" spans="52:57" x14ac:dyDescent="0.25">
      <c r="AZ9344" s="33"/>
      <c r="BA9344" s="25"/>
    </row>
    <row r="9345" spans="52:57" x14ac:dyDescent="0.25">
      <c r="AZ9345" s="33"/>
      <c r="BA9345" s="25"/>
    </row>
    <row r="9346" spans="52:57" x14ac:dyDescent="0.25">
      <c r="AZ9346" s="45"/>
      <c r="BA9346" s="25"/>
    </row>
    <row r="9347" spans="52:57" x14ac:dyDescent="0.25">
      <c r="BA9347" s="25"/>
    </row>
    <row r="9348" spans="52:57" x14ac:dyDescent="0.25">
      <c r="AZ9348" s="34"/>
      <c r="BA9348" s="25"/>
    </row>
    <row r="9349" spans="52:57" x14ac:dyDescent="0.25">
      <c r="AZ9349" s="33"/>
      <c r="BA9349" s="25"/>
    </row>
    <row r="9351" spans="52:57" x14ac:dyDescent="0.25">
      <c r="AZ9351" s="34"/>
      <c r="BA9351" s="35"/>
      <c r="BB9351" s="35"/>
      <c r="BC9351" s="35"/>
      <c r="BD9351" s="35"/>
    </row>
    <row r="9352" spans="52:57" x14ac:dyDescent="0.25">
      <c r="AZ9352" s="33"/>
    </row>
    <row r="9353" spans="52:57" x14ac:dyDescent="0.25">
      <c r="AZ9353" s="33"/>
      <c r="BA9353" s="25"/>
      <c r="BE9353" s="35"/>
    </row>
    <row r="9354" spans="52:57" x14ac:dyDescent="0.25">
      <c r="AZ9354" s="33"/>
      <c r="BA9354" s="25"/>
    </row>
    <row r="9355" spans="52:57" x14ac:dyDescent="0.25">
      <c r="AZ9355" s="33"/>
      <c r="BA9355" s="25"/>
    </row>
    <row r="9356" spans="52:57" x14ac:dyDescent="0.25">
      <c r="AZ9356" s="45"/>
      <c r="BA9356" s="25"/>
    </row>
    <row r="9357" spans="52:57" x14ac:dyDescent="0.25">
      <c r="BA9357" s="25"/>
    </row>
    <row r="9358" spans="52:57" x14ac:dyDescent="0.25">
      <c r="AZ9358" s="34"/>
      <c r="BA9358" s="25"/>
    </row>
    <row r="9359" spans="52:57" x14ac:dyDescent="0.25">
      <c r="AZ9359" s="33"/>
      <c r="BA9359" s="25"/>
    </row>
    <row r="9361" spans="52:57" x14ac:dyDescent="0.25">
      <c r="AZ9361" s="34"/>
      <c r="BA9361" s="35"/>
      <c r="BB9361" s="35"/>
      <c r="BC9361" s="35"/>
      <c r="BD9361" s="35"/>
    </row>
    <row r="9362" spans="52:57" x14ac:dyDescent="0.25">
      <c r="AZ9362" s="33"/>
    </row>
    <row r="9363" spans="52:57" x14ac:dyDescent="0.25">
      <c r="AZ9363" s="33"/>
      <c r="BA9363" s="25"/>
      <c r="BE9363" s="35"/>
    </row>
    <row r="9364" spans="52:57" x14ac:dyDescent="0.25">
      <c r="AZ9364" s="33"/>
      <c r="BA9364" s="25"/>
    </row>
    <row r="9365" spans="52:57" x14ac:dyDescent="0.25">
      <c r="AZ9365" s="33"/>
      <c r="BA9365" s="25"/>
    </row>
    <row r="9366" spans="52:57" x14ac:dyDescent="0.25">
      <c r="AZ9366" s="45"/>
      <c r="BA9366" s="25"/>
    </row>
    <row r="9367" spans="52:57" x14ac:dyDescent="0.25">
      <c r="BA9367" s="25"/>
    </row>
    <row r="9368" spans="52:57" x14ac:dyDescent="0.25">
      <c r="AZ9368" s="34"/>
      <c r="BA9368" s="25"/>
    </row>
    <row r="9369" spans="52:57" x14ac:dyDescent="0.25">
      <c r="AZ9369" s="33"/>
      <c r="BA9369" s="25"/>
    </row>
    <row r="9371" spans="52:57" x14ac:dyDescent="0.25">
      <c r="AZ9371" s="34"/>
      <c r="BA9371" s="35"/>
      <c r="BB9371" s="35"/>
      <c r="BC9371" s="35"/>
      <c r="BD9371" s="35"/>
    </row>
    <row r="9372" spans="52:57" x14ac:dyDescent="0.25">
      <c r="AZ9372" s="33"/>
    </row>
    <row r="9373" spans="52:57" x14ac:dyDescent="0.25">
      <c r="AZ9373" s="33"/>
      <c r="BA9373" s="25"/>
      <c r="BE9373" s="35"/>
    </row>
    <row r="9374" spans="52:57" x14ac:dyDescent="0.25">
      <c r="AZ9374" s="33"/>
      <c r="BA9374" s="25"/>
    </row>
    <row r="9375" spans="52:57" x14ac:dyDescent="0.25">
      <c r="AZ9375" s="33"/>
      <c r="BA9375" s="25"/>
    </row>
    <row r="9376" spans="52:57" x14ac:dyDescent="0.25">
      <c r="AZ9376" s="45"/>
      <c r="BA9376" s="25"/>
    </row>
    <row r="9377" spans="52:57" x14ac:dyDescent="0.25">
      <c r="BA9377" s="25"/>
    </row>
    <row r="9378" spans="52:57" x14ac:dyDescent="0.25">
      <c r="AZ9378" s="34"/>
      <c r="BA9378" s="25"/>
    </row>
    <row r="9379" spans="52:57" x14ac:dyDescent="0.25">
      <c r="AZ9379" s="33"/>
      <c r="BA9379" s="25"/>
    </row>
    <row r="9381" spans="52:57" x14ac:dyDescent="0.25">
      <c r="AZ9381" s="34"/>
      <c r="BA9381" s="35"/>
      <c r="BB9381" s="35"/>
      <c r="BC9381" s="35"/>
      <c r="BD9381" s="35"/>
    </row>
    <row r="9382" spans="52:57" x14ac:dyDescent="0.25">
      <c r="AZ9382" s="33"/>
    </row>
    <row r="9383" spans="52:57" x14ac:dyDescent="0.25">
      <c r="AZ9383" s="33"/>
      <c r="BA9383" s="25"/>
      <c r="BE9383" s="35"/>
    </row>
    <row r="9384" spans="52:57" x14ac:dyDescent="0.25">
      <c r="AZ9384" s="33"/>
      <c r="BA9384" s="25"/>
    </row>
    <row r="9385" spans="52:57" x14ac:dyDescent="0.25">
      <c r="AZ9385" s="33"/>
      <c r="BA9385" s="25"/>
    </row>
    <row r="9386" spans="52:57" x14ac:dyDescent="0.25">
      <c r="AZ9386" s="45"/>
      <c r="BA9386" s="25"/>
    </row>
    <row r="9387" spans="52:57" x14ac:dyDescent="0.25">
      <c r="BA9387" s="25"/>
    </row>
    <row r="9388" spans="52:57" x14ac:dyDescent="0.25">
      <c r="AZ9388" s="34"/>
      <c r="BA9388" s="25"/>
    </row>
    <row r="9389" spans="52:57" x14ac:dyDescent="0.25">
      <c r="AZ9389" s="33"/>
      <c r="BA9389" s="25"/>
    </row>
    <row r="9391" spans="52:57" x14ac:dyDescent="0.25">
      <c r="AZ9391" s="34"/>
      <c r="BA9391" s="35"/>
      <c r="BB9391" s="35"/>
      <c r="BC9391" s="35"/>
      <c r="BD9391" s="35"/>
    </row>
    <row r="9392" spans="52:57" x14ac:dyDescent="0.25">
      <c r="AZ9392" s="33"/>
    </row>
    <row r="9393" spans="52:57" x14ac:dyDescent="0.25">
      <c r="AZ9393" s="33"/>
      <c r="BA9393" s="25"/>
      <c r="BE9393" s="35"/>
    </row>
    <row r="9394" spans="52:57" x14ac:dyDescent="0.25">
      <c r="AZ9394" s="33"/>
      <c r="BA9394" s="25"/>
    </row>
    <row r="9395" spans="52:57" x14ac:dyDescent="0.25">
      <c r="AZ9395" s="33"/>
      <c r="BA9395" s="25"/>
    </row>
    <row r="9396" spans="52:57" x14ac:dyDescent="0.25">
      <c r="AZ9396" s="45"/>
      <c r="BA9396" s="25"/>
    </row>
    <row r="9397" spans="52:57" x14ac:dyDescent="0.25">
      <c r="BA9397" s="25"/>
    </row>
    <row r="9398" spans="52:57" x14ac:dyDescent="0.25">
      <c r="AZ9398" s="34"/>
      <c r="BA9398" s="25"/>
    </row>
    <row r="9399" spans="52:57" x14ac:dyDescent="0.25">
      <c r="AZ9399" s="33"/>
      <c r="BA9399" s="25"/>
    </row>
    <row r="9401" spans="52:57" x14ac:dyDescent="0.25">
      <c r="AZ9401" s="34"/>
      <c r="BA9401" s="35"/>
      <c r="BB9401" s="35"/>
      <c r="BC9401" s="35"/>
      <c r="BD9401" s="35"/>
    </row>
    <row r="9402" spans="52:57" x14ac:dyDescent="0.25">
      <c r="AZ9402" s="33"/>
    </row>
    <row r="9403" spans="52:57" x14ac:dyDescent="0.25">
      <c r="AZ9403" s="33"/>
      <c r="BA9403" s="25"/>
      <c r="BE9403" s="35"/>
    </row>
    <row r="9404" spans="52:57" x14ac:dyDescent="0.25">
      <c r="AZ9404" s="33"/>
      <c r="BA9404" s="25"/>
    </row>
    <row r="9405" spans="52:57" x14ac:dyDescent="0.25">
      <c r="AZ9405" s="33"/>
      <c r="BA9405" s="25"/>
    </row>
    <row r="9406" spans="52:57" x14ac:dyDescent="0.25">
      <c r="AZ9406" s="45"/>
      <c r="BA9406" s="25"/>
    </row>
    <row r="9407" spans="52:57" x14ac:dyDescent="0.25">
      <c r="BA9407" s="25"/>
    </row>
    <row r="9408" spans="52:57" x14ac:dyDescent="0.25">
      <c r="AZ9408" s="34"/>
      <c r="BA9408" s="25"/>
    </row>
    <row r="9409" spans="52:57" x14ac:dyDescent="0.25">
      <c r="AZ9409" s="33"/>
      <c r="BA9409" s="25"/>
    </row>
    <row r="9411" spans="52:57" x14ac:dyDescent="0.25">
      <c r="AZ9411" s="34"/>
      <c r="BA9411" s="35"/>
      <c r="BB9411" s="35"/>
      <c r="BC9411" s="35"/>
      <c r="BD9411" s="35"/>
    </row>
    <row r="9412" spans="52:57" x14ac:dyDescent="0.25">
      <c r="AZ9412" s="33"/>
    </row>
    <row r="9413" spans="52:57" x14ac:dyDescent="0.25">
      <c r="AZ9413" s="33"/>
      <c r="BA9413" s="25"/>
      <c r="BE9413" s="35"/>
    </row>
    <row r="9414" spans="52:57" x14ac:dyDescent="0.25">
      <c r="AZ9414" s="33"/>
      <c r="BA9414" s="25"/>
    </row>
    <row r="9415" spans="52:57" x14ac:dyDescent="0.25">
      <c r="AZ9415" s="33"/>
      <c r="BA9415" s="25"/>
    </row>
    <row r="9416" spans="52:57" x14ac:dyDescent="0.25">
      <c r="AZ9416" s="45"/>
      <c r="BA9416" s="25"/>
    </row>
    <row r="9417" spans="52:57" x14ac:dyDescent="0.25">
      <c r="BA9417" s="25"/>
    </row>
    <row r="9418" spans="52:57" x14ac:dyDescent="0.25">
      <c r="AZ9418" s="34"/>
      <c r="BA9418" s="25"/>
    </row>
    <row r="9419" spans="52:57" x14ac:dyDescent="0.25">
      <c r="AZ9419" s="33"/>
      <c r="BA9419" s="25"/>
    </row>
    <row r="9421" spans="52:57" x14ac:dyDescent="0.25">
      <c r="AZ9421" s="34"/>
      <c r="BA9421" s="35"/>
      <c r="BB9421" s="35"/>
      <c r="BC9421" s="35"/>
      <c r="BD9421" s="35"/>
    </row>
    <row r="9422" spans="52:57" x14ac:dyDescent="0.25">
      <c r="AZ9422" s="33"/>
    </row>
    <row r="9423" spans="52:57" x14ac:dyDescent="0.25">
      <c r="AZ9423" s="33"/>
      <c r="BA9423" s="25"/>
      <c r="BE9423" s="35"/>
    </row>
    <row r="9424" spans="52:57" x14ac:dyDescent="0.25">
      <c r="AZ9424" s="33"/>
      <c r="BA9424" s="25"/>
    </row>
    <row r="9425" spans="52:57" x14ac:dyDescent="0.25">
      <c r="AZ9425" s="33"/>
      <c r="BA9425" s="25"/>
    </row>
    <row r="9426" spans="52:57" x14ac:dyDescent="0.25">
      <c r="AZ9426" s="45"/>
      <c r="BA9426" s="25"/>
    </row>
    <row r="9427" spans="52:57" x14ac:dyDescent="0.25">
      <c r="BA9427" s="25"/>
    </row>
    <row r="9428" spans="52:57" x14ac:dyDescent="0.25">
      <c r="AZ9428" s="34"/>
      <c r="BA9428" s="25"/>
    </row>
    <row r="9429" spans="52:57" x14ac:dyDescent="0.25">
      <c r="AZ9429" s="33"/>
      <c r="BA9429" s="25"/>
    </row>
    <row r="9431" spans="52:57" x14ac:dyDescent="0.25">
      <c r="AZ9431" s="34"/>
      <c r="BA9431" s="35"/>
      <c r="BB9431" s="35"/>
      <c r="BC9431" s="35"/>
      <c r="BD9431" s="35"/>
    </row>
    <row r="9432" spans="52:57" x14ac:dyDescent="0.25">
      <c r="AZ9432" s="33"/>
    </row>
    <row r="9433" spans="52:57" x14ac:dyDescent="0.25">
      <c r="AZ9433" s="33"/>
      <c r="BA9433" s="25"/>
      <c r="BE9433" s="35"/>
    </row>
    <row r="9434" spans="52:57" x14ac:dyDescent="0.25">
      <c r="AZ9434" s="33"/>
      <c r="BA9434" s="25"/>
    </row>
    <row r="9435" spans="52:57" x14ac:dyDescent="0.25">
      <c r="AZ9435" s="33"/>
      <c r="BA9435" s="25"/>
    </row>
    <row r="9436" spans="52:57" x14ac:dyDescent="0.25">
      <c r="AZ9436" s="45"/>
      <c r="BA9436" s="25"/>
    </row>
    <row r="9437" spans="52:57" x14ac:dyDescent="0.25">
      <c r="BA9437" s="25"/>
    </row>
    <row r="9438" spans="52:57" x14ac:dyDescent="0.25">
      <c r="AZ9438" s="34"/>
      <c r="BA9438" s="25"/>
    </row>
    <row r="9439" spans="52:57" x14ac:dyDescent="0.25">
      <c r="AZ9439" s="33"/>
      <c r="BA9439" s="25"/>
    </row>
    <row r="9441" spans="52:57" x14ac:dyDescent="0.25">
      <c r="AZ9441" s="34"/>
      <c r="BA9441" s="35"/>
      <c r="BB9441" s="35"/>
      <c r="BC9441" s="35"/>
      <c r="BD9441" s="35"/>
    </row>
    <row r="9442" spans="52:57" x14ac:dyDescent="0.25">
      <c r="AZ9442" s="33"/>
    </row>
    <row r="9443" spans="52:57" x14ac:dyDescent="0.25">
      <c r="AZ9443" s="33"/>
      <c r="BA9443" s="25"/>
      <c r="BE9443" s="35"/>
    </row>
    <row r="9444" spans="52:57" x14ac:dyDescent="0.25">
      <c r="AZ9444" s="33"/>
      <c r="BA9444" s="25"/>
    </row>
    <row r="9445" spans="52:57" x14ac:dyDescent="0.25">
      <c r="AZ9445" s="33"/>
      <c r="BA9445" s="25"/>
    </row>
    <row r="9446" spans="52:57" x14ac:dyDescent="0.25">
      <c r="AZ9446" s="45"/>
      <c r="BA9446" s="25"/>
    </row>
    <row r="9447" spans="52:57" x14ac:dyDescent="0.25">
      <c r="BA9447" s="25"/>
    </row>
    <row r="9448" spans="52:57" x14ac:dyDescent="0.25">
      <c r="AZ9448" s="34"/>
      <c r="BA9448" s="25"/>
    </row>
    <row r="9449" spans="52:57" x14ac:dyDescent="0.25">
      <c r="AZ9449" s="33"/>
      <c r="BA9449" s="25"/>
    </row>
    <row r="9451" spans="52:57" x14ac:dyDescent="0.25">
      <c r="AZ9451" s="34"/>
      <c r="BA9451" s="35"/>
      <c r="BB9451" s="35"/>
      <c r="BC9451" s="35"/>
      <c r="BD9451" s="35"/>
    </row>
    <row r="9452" spans="52:57" x14ac:dyDescent="0.25">
      <c r="AZ9452" s="33"/>
    </row>
    <row r="9453" spans="52:57" x14ac:dyDescent="0.25">
      <c r="AZ9453" s="33"/>
      <c r="BA9453" s="25"/>
      <c r="BE9453" s="35"/>
    </row>
    <row r="9454" spans="52:57" x14ac:dyDescent="0.25">
      <c r="AZ9454" s="33"/>
      <c r="BA9454" s="25"/>
    </row>
    <row r="9455" spans="52:57" x14ac:dyDescent="0.25">
      <c r="AZ9455" s="33"/>
      <c r="BA9455" s="25"/>
    </row>
    <row r="9456" spans="52:57" x14ac:dyDescent="0.25">
      <c r="AZ9456" s="45"/>
      <c r="BA9456" s="25"/>
    </row>
    <row r="9457" spans="52:57" x14ac:dyDescent="0.25">
      <c r="BA9457" s="25"/>
    </row>
    <row r="9458" spans="52:57" x14ac:dyDescent="0.25">
      <c r="AZ9458" s="34"/>
      <c r="BA9458" s="25"/>
    </row>
    <row r="9459" spans="52:57" x14ac:dyDescent="0.25">
      <c r="AZ9459" s="33"/>
      <c r="BA9459" s="25"/>
    </row>
    <row r="9461" spans="52:57" x14ac:dyDescent="0.25">
      <c r="AZ9461" s="34"/>
      <c r="BA9461" s="35"/>
      <c r="BB9461" s="35"/>
      <c r="BC9461" s="35"/>
      <c r="BD9461" s="35"/>
    </row>
    <row r="9462" spans="52:57" x14ac:dyDescent="0.25">
      <c r="AZ9462" s="33"/>
    </row>
    <row r="9463" spans="52:57" x14ac:dyDescent="0.25">
      <c r="AZ9463" s="33"/>
      <c r="BA9463" s="25"/>
      <c r="BE9463" s="35"/>
    </row>
    <row r="9464" spans="52:57" x14ac:dyDescent="0.25">
      <c r="AZ9464" s="33"/>
      <c r="BA9464" s="25"/>
    </row>
    <row r="9465" spans="52:57" x14ac:dyDescent="0.25">
      <c r="AZ9465" s="33"/>
      <c r="BA9465" s="25"/>
    </row>
    <row r="9466" spans="52:57" x14ac:dyDescent="0.25">
      <c r="AZ9466" s="45"/>
      <c r="BA9466" s="25"/>
    </row>
    <row r="9467" spans="52:57" x14ac:dyDescent="0.25">
      <c r="BA9467" s="25"/>
    </row>
    <row r="9468" spans="52:57" x14ac:dyDescent="0.25">
      <c r="AZ9468" s="34"/>
      <c r="BA9468" s="25"/>
    </row>
    <row r="9469" spans="52:57" x14ac:dyDescent="0.25">
      <c r="AZ9469" s="33"/>
      <c r="BA9469" s="25"/>
    </row>
    <row r="9471" spans="52:57" x14ac:dyDescent="0.25">
      <c r="AZ9471" s="34"/>
      <c r="BA9471" s="35"/>
      <c r="BB9471" s="35"/>
      <c r="BC9471" s="35"/>
      <c r="BD9471" s="35"/>
    </row>
    <row r="9472" spans="52:57" x14ac:dyDescent="0.25">
      <c r="AZ9472" s="33"/>
    </row>
    <row r="9473" spans="52:57" x14ac:dyDescent="0.25">
      <c r="AZ9473" s="33"/>
      <c r="BA9473" s="25"/>
      <c r="BE9473" s="35"/>
    </row>
    <row r="9474" spans="52:57" x14ac:dyDescent="0.25">
      <c r="AZ9474" s="33"/>
      <c r="BA9474" s="25"/>
    </row>
    <row r="9475" spans="52:57" x14ac:dyDescent="0.25">
      <c r="AZ9475" s="33"/>
      <c r="BA9475" s="25"/>
    </row>
    <row r="9476" spans="52:57" x14ac:dyDescent="0.25">
      <c r="AZ9476" s="45"/>
      <c r="BA9476" s="25"/>
    </row>
    <row r="9477" spans="52:57" x14ac:dyDescent="0.25">
      <c r="BA9477" s="25"/>
    </row>
    <row r="9478" spans="52:57" x14ac:dyDescent="0.25">
      <c r="AZ9478" s="34"/>
      <c r="BA9478" s="25"/>
    </row>
    <row r="9479" spans="52:57" x14ac:dyDescent="0.25">
      <c r="AZ9479" s="33"/>
      <c r="BA9479" s="25"/>
    </row>
    <row r="9481" spans="52:57" x14ac:dyDescent="0.25">
      <c r="AZ9481" s="34"/>
      <c r="BA9481" s="35"/>
      <c r="BB9481" s="35"/>
      <c r="BC9481" s="35"/>
      <c r="BD9481" s="35"/>
    </row>
    <row r="9482" spans="52:57" x14ac:dyDescent="0.25">
      <c r="AZ9482" s="33"/>
    </row>
    <row r="9483" spans="52:57" x14ac:dyDescent="0.25">
      <c r="AZ9483" s="33"/>
      <c r="BA9483" s="25"/>
      <c r="BE9483" s="35"/>
    </row>
    <row r="9484" spans="52:57" x14ac:dyDescent="0.25">
      <c r="AZ9484" s="33"/>
      <c r="BA9484" s="25"/>
    </row>
    <row r="9485" spans="52:57" x14ac:dyDescent="0.25">
      <c r="AZ9485" s="33"/>
      <c r="BA9485" s="25"/>
    </row>
    <row r="9486" spans="52:57" x14ac:dyDescent="0.25">
      <c r="AZ9486" s="45"/>
      <c r="BA9486" s="25"/>
    </row>
    <row r="9487" spans="52:57" x14ac:dyDescent="0.25">
      <c r="BA9487" s="25"/>
    </row>
    <row r="9488" spans="52:57" x14ac:dyDescent="0.25">
      <c r="AZ9488" s="34"/>
      <c r="BA9488" s="25"/>
    </row>
    <row r="9489" spans="52:57" x14ac:dyDescent="0.25">
      <c r="AZ9489" s="33"/>
      <c r="BA9489" s="25"/>
    </row>
    <row r="9491" spans="52:57" x14ac:dyDescent="0.25">
      <c r="AZ9491" s="34"/>
      <c r="BA9491" s="35"/>
      <c r="BB9491" s="35"/>
      <c r="BC9491" s="35"/>
      <c r="BD9491" s="35"/>
    </row>
    <row r="9492" spans="52:57" x14ac:dyDescent="0.25">
      <c r="AZ9492" s="33"/>
    </row>
    <row r="9493" spans="52:57" x14ac:dyDescent="0.25">
      <c r="AZ9493" s="33"/>
      <c r="BA9493" s="25"/>
      <c r="BE9493" s="35"/>
    </row>
    <row r="9494" spans="52:57" x14ac:dyDescent="0.25">
      <c r="AZ9494" s="33"/>
      <c r="BA9494" s="25"/>
    </row>
    <row r="9495" spans="52:57" x14ac:dyDescent="0.25">
      <c r="AZ9495" s="33"/>
      <c r="BA9495" s="25"/>
    </row>
    <row r="9496" spans="52:57" x14ac:dyDescent="0.25">
      <c r="AZ9496" s="45"/>
      <c r="BA9496" s="25"/>
    </row>
    <row r="9497" spans="52:57" x14ac:dyDescent="0.25">
      <c r="BA9497" s="25"/>
    </row>
    <row r="9498" spans="52:57" x14ac:dyDescent="0.25">
      <c r="AZ9498" s="34"/>
      <c r="BA9498" s="25"/>
    </row>
    <row r="9499" spans="52:57" x14ac:dyDescent="0.25">
      <c r="AZ9499" s="33"/>
      <c r="BA9499" s="25"/>
    </row>
    <row r="9501" spans="52:57" x14ac:dyDescent="0.25">
      <c r="AZ9501" s="34"/>
      <c r="BA9501" s="35"/>
      <c r="BB9501" s="35"/>
      <c r="BC9501" s="35"/>
      <c r="BD9501" s="35"/>
    </row>
    <row r="9502" spans="52:57" x14ac:dyDescent="0.25">
      <c r="AZ9502" s="33"/>
    </row>
    <row r="9503" spans="52:57" x14ac:dyDescent="0.25">
      <c r="AZ9503" s="33"/>
      <c r="BA9503" s="25"/>
      <c r="BE9503" s="35"/>
    </row>
    <row r="9504" spans="52:57" x14ac:dyDescent="0.25">
      <c r="AZ9504" s="33"/>
      <c r="BA9504" s="25"/>
    </row>
    <row r="9505" spans="52:57" x14ac:dyDescent="0.25">
      <c r="AZ9505" s="33"/>
      <c r="BA9505" s="25"/>
    </row>
    <row r="9506" spans="52:57" x14ac:dyDescent="0.25">
      <c r="AZ9506" s="45"/>
      <c r="BA9506" s="25"/>
    </row>
    <row r="9507" spans="52:57" x14ac:dyDescent="0.25">
      <c r="BA9507" s="25"/>
    </row>
    <row r="9508" spans="52:57" x14ac:dyDescent="0.25">
      <c r="AZ9508" s="34"/>
      <c r="BA9508" s="25"/>
    </row>
    <row r="9509" spans="52:57" x14ac:dyDescent="0.25">
      <c r="AZ9509" s="33"/>
      <c r="BA9509" s="25"/>
    </row>
    <row r="9511" spans="52:57" x14ac:dyDescent="0.25">
      <c r="AZ9511" s="34"/>
      <c r="BA9511" s="35"/>
      <c r="BB9511" s="35"/>
      <c r="BC9511" s="35"/>
      <c r="BD9511" s="35"/>
    </row>
    <row r="9512" spans="52:57" x14ac:dyDescent="0.25">
      <c r="AZ9512" s="33"/>
    </row>
    <row r="9513" spans="52:57" x14ac:dyDescent="0.25">
      <c r="AZ9513" s="33"/>
      <c r="BA9513" s="25"/>
      <c r="BE9513" s="35"/>
    </row>
    <row r="9514" spans="52:57" x14ac:dyDescent="0.25">
      <c r="AZ9514" s="33"/>
      <c r="BA9514" s="25"/>
    </row>
    <row r="9515" spans="52:57" x14ac:dyDescent="0.25">
      <c r="AZ9515" s="33"/>
      <c r="BA9515" s="25"/>
    </row>
    <row r="9516" spans="52:57" x14ac:dyDescent="0.25">
      <c r="AZ9516" s="45"/>
      <c r="BA9516" s="25"/>
    </row>
    <row r="9517" spans="52:57" x14ac:dyDescent="0.25">
      <c r="BA9517" s="25"/>
    </row>
    <row r="9518" spans="52:57" x14ac:dyDescent="0.25">
      <c r="AZ9518" s="34"/>
      <c r="BA9518" s="25"/>
    </row>
    <row r="9519" spans="52:57" x14ac:dyDescent="0.25">
      <c r="AZ9519" s="33"/>
      <c r="BA9519" s="25"/>
    </row>
    <row r="9521" spans="52:57" x14ac:dyDescent="0.25">
      <c r="AZ9521" s="34"/>
      <c r="BA9521" s="35"/>
      <c r="BB9521" s="35"/>
      <c r="BC9521" s="35"/>
      <c r="BD9521" s="35"/>
    </row>
    <row r="9522" spans="52:57" x14ac:dyDescent="0.25">
      <c r="AZ9522" s="33"/>
    </row>
    <row r="9523" spans="52:57" x14ac:dyDescent="0.25">
      <c r="AZ9523" s="33"/>
      <c r="BA9523" s="25"/>
      <c r="BE9523" s="35"/>
    </row>
    <row r="9524" spans="52:57" x14ac:dyDescent="0.25">
      <c r="AZ9524" s="33"/>
      <c r="BA9524" s="25"/>
    </row>
    <row r="9525" spans="52:57" x14ac:dyDescent="0.25">
      <c r="AZ9525" s="33"/>
      <c r="BA9525" s="25"/>
    </row>
    <row r="9526" spans="52:57" x14ac:dyDescent="0.25">
      <c r="AZ9526" s="45"/>
      <c r="BA9526" s="25"/>
    </row>
    <row r="9527" spans="52:57" x14ac:dyDescent="0.25">
      <c r="BA9527" s="25"/>
    </row>
    <row r="9528" spans="52:57" x14ac:dyDescent="0.25">
      <c r="AZ9528" s="34"/>
      <c r="BA9528" s="25"/>
    </row>
    <row r="9529" spans="52:57" x14ac:dyDescent="0.25">
      <c r="AZ9529" s="33"/>
      <c r="BA9529" s="25"/>
    </row>
    <row r="9531" spans="52:57" x14ac:dyDescent="0.25">
      <c r="AZ9531" s="34"/>
      <c r="BA9531" s="35"/>
      <c r="BB9531" s="35"/>
      <c r="BC9531" s="35"/>
      <c r="BD9531" s="35"/>
    </row>
    <row r="9532" spans="52:57" x14ac:dyDescent="0.25">
      <c r="AZ9532" s="33"/>
    </row>
    <row r="9533" spans="52:57" x14ac:dyDescent="0.25">
      <c r="AZ9533" s="33"/>
      <c r="BA9533" s="25"/>
      <c r="BE9533" s="35"/>
    </row>
    <row r="9534" spans="52:57" x14ac:dyDescent="0.25">
      <c r="AZ9534" s="33"/>
      <c r="BA9534" s="25"/>
    </row>
    <row r="9535" spans="52:57" x14ac:dyDescent="0.25">
      <c r="AZ9535" s="33"/>
      <c r="BA9535" s="25"/>
    </row>
    <row r="9536" spans="52:57" x14ac:dyDescent="0.25">
      <c r="AZ9536" s="45"/>
      <c r="BA9536" s="25"/>
    </row>
    <row r="9537" spans="52:57" x14ac:dyDescent="0.25">
      <c r="BA9537" s="25"/>
    </row>
    <row r="9538" spans="52:57" x14ac:dyDescent="0.25">
      <c r="AZ9538" s="34"/>
      <c r="BA9538" s="25"/>
    </row>
    <row r="9539" spans="52:57" x14ac:dyDescent="0.25">
      <c r="AZ9539" s="33"/>
      <c r="BA9539" s="25"/>
    </row>
    <row r="9541" spans="52:57" x14ac:dyDescent="0.25">
      <c r="AZ9541" s="34"/>
      <c r="BA9541" s="35"/>
      <c r="BB9541" s="35"/>
      <c r="BC9541" s="35"/>
      <c r="BD9541" s="35"/>
    </row>
    <row r="9542" spans="52:57" x14ac:dyDescent="0.25">
      <c r="AZ9542" s="33"/>
    </row>
    <row r="9543" spans="52:57" x14ac:dyDescent="0.25">
      <c r="AZ9543" s="33"/>
      <c r="BA9543" s="25"/>
      <c r="BE9543" s="35"/>
    </row>
    <row r="9544" spans="52:57" x14ac:dyDescent="0.25">
      <c r="AZ9544" s="33"/>
      <c r="BA9544" s="25"/>
    </row>
    <row r="9545" spans="52:57" x14ac:dyDescent="0.25">
      <c r="AZ9545" s="33"/>
      <c r="BA9545" s="25"/>
    </row>
    <row r="9546" spans="52:57" x14ac:dyDescent="0.25">
      <c r="AZ9546" s="45"/>
      <c r="BA9546" s="25"/>
    </row>
    <row r="9547" spans="52:57" x14ac:dyDescent="0.25">
      <c r="BA9547" s="25"/>
    </row>
    <row r="9548" spans="52:57" x14ac:dyDescent="0.25">
      <c r="AZ9548" s="34"/>
      <c r="BA9548" s="25"/>
    </row>
    <row r="9549" spans="52:57" x14ac:dyDescent="0.25">
      <c r="AZ9549" s="33"/>
      <c r="BA9549" s="25"/>
    </row>
    <row r="9551" spans="52:57" x14ac:dyDescent="0.25">
      <c r="AZ9551" s="34"/>
      <c r="BA9551" s="35"/>
      <c r="BB9551" s="35"/>
      <c r="BC9551" s="35"/>
      <c r="BD9551" s="35"/>
    </row>
    <row r="9552" spans="52:57" x14ac:dyDescent="0.25">
      <c r="AZ9552" s="33"/>
    </row>
    <row r="9553" spans="52:57" x14ac:dyDescent="0.25">
      <c r="AZ9553" s="33"/>
      <c r="BA9553" s="25"/>
      <c r="BE9553" s="35"/>
    </row>
    <row r="9554" spans="52:57" x14ac:dyDescent="0.25">
      <c r="AZ9554" s="33"/>
      <c r="BA9554" s="25"/>
    </row>
    <row r="9555" spans="52:57" x14ac:dyDescent="0.25">
      <c r="AZ9555" s="33"/>
      <c r="BA9555" s="25"/>
    </row>
    <row r="9556" spans="52:57" x14ac:dyDescent="0.25">
      <c r="AZ9556" s="45"/>
      <c r="BA9556" s="25"/>
    </row>
    <row r="9557" spans="52:57" x14ac:dyDescent="0.25">
      <c r="BA9557" s="25"/>
    </row>
    <row r="9558" spans="52:57" x14ac:dyDescent="0.25">
      <c r="AZ9558" s="34"/>
      <c r="BA9558" s="25"/>
    </row>
    <row r="9559" spans="52:57" x14ac:dyDescent="0.25">
      <c r="AZ9559" s="33"/>
      <c r="BA9559" s="25"/>
    </row>
    <row r="9561" spans="52:57" x14ac:dyDescent="0.25">
      <c r="AZ9561" s="34"/>
      <c r="BA9561" s="35"/>
      <c r="BB9561" s="35"/>
      <c r="BC9561" s="35"/>
      <c r="BD9561" s="35"/>
    </row>
    <row r="9562" spans="52:57" x14ac:dyDescent="0.25">
      <c r="AZ9562" s="33"/>
    </row>
    <row r="9563" spans="52:57" x14ac:dyDescent="0.25">
      <c r="AZ9563" s="33"/>
      <c r="BA9563" s="25"/>
      <c r="BE9563" s="35"/>
    </row>
    <row r="9564" spans="52:57" x14ac:dyDescent="0.25">
      <c r="AZ9564" s="33"/>
      <c r="BA9564" s="25"/>
    </row>
    <row r="9565" spans="52:57" x14ac:dyDescent="0.25">
      <c r="AZ9565" s="33"/>
      <c r="BA9565" s="25"/>
    </row>
    <row r="9566" spans="52:57" x14ac:dyDescent="0.25">
      <c r="AZ9566" s="45"/>
      <c r="BA9566" s="25"/>
    </row>
    <row r="9567" spans="52:57" x14ac:dyDescent="0.25">
      <c r="BA9567" s="25"/>
    </row>
    <row r="9568" spans="52:57" x14ac:dyDescent="0.25">
      <c r="AZ9568" s="34"/>
      <c r="BA9568" s="25"/>
    </row>
    <row r="9569" spans="52:57" x14ac:dyDescent="0.25">
      <c r="AZ9569" s="33"/>
      <c r="BA9569" s="25"/>
    </row>
    <row r="9571" spans="52:57" x14ac:dyDescent="0.25">
      <c r="AZ9571" s="34"/>
      <c r="BA9571" s="35"/>
      <c r="BB9571" s="35"/>
      <c r="BC9571" s="35"/>
      <c r="BD9571" s="35"/>
    </row>
    <row r="9572" spans="52:57" x14ac:dyDescent="0.25">
      <c r="AZ9572" s="33"/>
    </row>
    <row r="9573" spans="52:57" x14ac:dyDescent="0.25">
      <c r="AZ9573" s="33"/>
      <c r="BA9573" s="25"/>
      <c r="BE9573" s="35"/>
    </row>
    <row r="9574" spans="52:57" x14ac:dyDescent="0.25">
      <c r="AZ9574" s="33"/>
      <c r="BA9574" s="25"/>
    </row>
    <row r="9575" spans="52:57" x14ac:dyDescent="0.25">
      <c r="AZ9575" s="33"/>
      <c r="BA9575" s="25"/>
    </row>
    <row r="9576" spans="52:57" x14ac:dyDescent="0.25">
      <c r="AZ9576" s="45"/>
      <c r="BA9576" s="25"/>
    </row>
    <row r="9577" spans="52:57" x14ac:dyDescent="0.25">
      <c r="BA9577" s="25"/>
    </row>
    <row r="9578" spans="52:57" x14ac:dyDescent="0.25">
      <c r="AZ9578" s="34"/>
      <c r="BA9578" s="25"/>
    </row>
    <row r="9579" spans="52:57" x14ac:dyDescent="0.25">
      <c r="AZ9579" s="33"/>
      <c r="BA9579" s="25"/>
    </row>
    <row r="9581" spans="52:57" x14ac:dyDescent="0.25">
      <c r="AZ9581" s="34"/>
      <c r="BA9581" s="35"/>
      <c r="BB9581" s="35"/>
      <c r="BC9581" s="35"/>
      <c r="BD9581" s="35"/>
    </row>
    <row r="9582" spans="52:57" x14ac:dyDescent="0.25">
      <c r="AZ9582" s="33"/>
    </row>
    <row r="9583" spans="52:57" x14ac:dyDescent="0.25">
      <c r="AZ9583" s="33"/>
      <c r="BA9583" s="25"/>
      <c r="BE9583" s="35"/>
    </row>
    <row r="9584" spans="52:57" x14ac:dyDescent="0.25">
      <c r="AZ9584" s="33"/>
      <c r="BA9584" s="25"/>
    </row>
    <row r="9585" spans="52:57" x14ac:dyDescent="0.25">
      <c r="AZ9585" s="33"/>
      <c r="BA9585" s="25"/>
    </row>
    <row r="9586" spans="52:57" x14ac:dyDescent="0.25">
      <c r="AZ9586" s="45"/>
      <c r="BA9586" s="25"/>
    </row>
    <row r="9587" spans="52:57" x14ac:dyDescent="0.25">
      <c r="BA9587" s="25"/>
    </row>
    <row r="9588" spans="52:57" x14ac:dyDescent="0.25">
      <c r="AZ9588" s="34"/>
      <c r="BA9588" s="25"/>
    </row>
    <row r="9589" spans="52:57" x14ac:dyDescent="0.25">
      <c r="AZ9589" s="33"/>
      <c r="BA9589" s="25"/>
    </row>
    <row r="9591" spans="52:57" x14ac:dyDescent="0.25">
      <c r="AZ9591" s="34"/>
      <c r="BA9591" s="35"/>
      <c r="BB9591" s="35"/>
      <c r="BC9591" s="35"/>
      <c r="BD9591" s="35"/>
    </row>
    <row r="9592" spans="52:57" x14ac:dyDescent="0.25">
      <c r="AZ9592" s="33"/>
    </row>
    <row r="9593" spans="52:57" x14ac:dyDescent="0.25">
      <c r="AZ9593" s="33"/>
      <c r="BA9593" s="25"/>
      <c r="BE9593" s="35"/>
    </row>
    <row r="9594" spans="52:57" x14ac:dyDescent="0.25">
      <c r="AZ9594" s="33"/>
      <c r="BA9594" s="25"/>
    </row>
    <row r="9595" spans="52:57" x14ac:dyDescent="0.25">
      <c r="AZ9595" s="33"/>
      <c r="BA9595" s="25"/>
    </row>
    <row r="9596" spans="52:57" x14ac:dyDescent="0.25">
      <c r="AZ9596" s="45"/>
      <c r="BA9596" s="25"/>
    </row>
    <row r="9597" spans="52:57" x14ac:dyDescent="0.25">
      <c r="BA9597" s="25"/>
    </row>
    <row r="9598" spans="52:57" x14ac:dyDescent="0.25">
      <c r="AZ9598" s="34"/>
      <c r="BA9598" s="25"/>
    </row>
    <row r="9599" spans="52:57" x14ac:dyDescent="0.25">
      <c r="AZ9599" s="33"/>
      <c r="BA9599" s="25"/>
    </row>
    <row r="9601" spans="52:57" x14ac:dyDescent="0.25">
      <c r="AZ9601" s="34"/>
      <c r="BA9601" s="35"/>
      <c r="BB9601" s="35"/>
      <c r="BC9601" s="35"/>
      <c r="BD9601" s="35"/>
    </row>
    <row r="9602" spans="52:57" x14ac:dyDescent="0.25">
      <c r="AZ9602" s="33"/>
    </row>
    <row r="9603" spans="52:57" x14ac:dyDescent="0.25">
      <c r="AZ9603" s="33"/>
      <c r="BA9603" s="25"/>
      <c r="BE9603" s="35"/>
    </row>
    <row r="9604" spans="52:57" x14ac:dyDescent="0.25">
      <c r="AZ9604" s="33"/>
      <c r="BA9604" s="25"/>
    </row>
    <row r="9605" spans="52:57" x14ac:dyDescent="0.25">
      <c r="AZ9605" s="33"/>
      <c r="BA9605" s="25"/>
    </row>
    <row r="9606" spans="52:57" x14ac:dyDescent="0.25">
      <c r="AZ9606" s="45"/>
      <c r="BA9606" s="25"/>
    </row>
    <row r="9607" spans="52:57" x14ac:dyDescent="0.25">
      <c r="BA9607" s="25"/>
    </row>
    <row r="9608" spans="52:57" x14ac:dyDescent="0.25">
      <c r="AZ9608" s="34"/>
      <c r="BA9608" s="25"/>
    </row>
    <row r="9609" spans="52:57" x14ac:dyDescent="0.25">
      <c r="AZ9609" s="33"/>
      <c r="BA9609" s="25"/>
    </row>
    <row r="9611" spans="52:57" x14ac:dyDescent="0.25">
      <c r="AZ9611" s="34"/>
      <c r="BA9611" s="35"/>
      <c r="BB9611" s="35"/>
      <c r="BC9611" s="35"/>
      <c r="BD9611" s="35"/>
    </row>
    <row r="9612" spans="52:57" x14ac:dyDescent="0.25">
      <c r="AZ9612" s="33"/>
    </row>
    <row r="9613" spans="52:57" x14ac:dyDescent="0.25">
      <c r="AZ9613" s="33"/>
      <c r="BA9613" s="25"/>
      <c r="BE9613" s="35"/>
    </row>
    <row r="9614" spans="52:57" x14ac:dyDescent="0.25">
      <c r="AZ9614" s="33"/>
      <c r="BA9614" s="25"/>
    </row>
    <row r="9615" spans="52:57" x14ac:dyDescent="0.25">
      <c r="AZ9615" s="33"/>
      <c r="BA9615" s="25"/>
    </row>
    <row r="9616" spans="52:57" x14ac:dyDescent="0.25">
      <c r="AZ9616" s="45"/>
      <c r="BA9616" s="25"/>
    </row>
    <row r="9617" spans="52:57" x14ac:dyDescent="0.25">
      <c r="BA9617" s="25"/>
    </row>
    <row r="9618" spans="52:57" x14ac:dyDescent="0.25">
      <c r="AZ9618" s="34"/>
      <c r="BA9618" s="25"/>
    </row>
    <row r="9619" spans="52:57" x14ac:dyDescent="0.25">
      <c r="AZ9619" s="33"/>
      <c r="BA9619" s="25"/>
    </row>
    <row r="9621" spans="52:57" x14ac:dyDescent="0.25">
      <c r="AZ9621" s="34"/>
      <c r="BA9621" s="35"/>
      <c r="BB9621" s="35"/>
      <c r="BC9621" s="35"/>
      <c r="BD9621" s="35"/>
    </row>
    <row r="9622" spans="52:57" x14ac:dyDescent="0.25">
      <c r="AZ9622" s="33"/>
    </row>
    <row r="9623" spans="52:57" x14ac:dyDescent="0.25">
      <c r="AZ9623" s="33"/>
      <c r="BA9623" s="25"/>
      <c r="BE9623" s="35"/>
    </row>
    <row r="9624" spans="52:57" x14ac:dyDescent="0.25">
      <c r="AZ9624" s="33"/>
      <c r="BA9624" s="25"/>
    </row>
    <row r="9625" spans="52:57" x14ac:dyDescent="0.25">
      <c r="AZ9625" s="33"/>
      <c r="BA9625" s="25"/>
    </row>
    <row r="9626" spans="52:57" x14ac:dyDescent="0.25">
      <c r="AZ9626" s="45"/>
      <c r="BA9626" s="25"/>
    </row>
    <row r="9627" spans="52:57" x14ac:dyDescent="0.25">
      <c r="BA9627" s="25"/>
    </row>
    <row r="9628" spans="52:57" x14ac:dyDescent="0.25">
      <c r="AZ9628" s="34"/>
      <c r="BA9628" s="25"/>
    </row>
    <row r="9629" spans="52:57" x14ac:dyDescent="0.25">
      <c r="AZ9629" s="33"/>
      <c r="BA9629" s="25"/>
    </row>
    <row r="9631" spans="52:57" x14ac:dyDescent="0.25">
      <c r="AZ9631" s="34"/>
      <c r="BA9631" s="35"/>
      <c r="BB9631" s="35"/>
      <c r="BC9631" s="35"/>
      <c r="BD9631" s="35"/>
    </row>
    <row r="9632" spans="52:57" x14ac:dyDescent="0.25">
      <c r="AZ9632" s="33"/>
    </row>
    <row r="9633" spans="52:57" x14ac:dyDescent="0.25">
      <c r="AZ9633" s="33"/>
      <c r="BA9633" s="25"/>
      <c r="BE9633" s="35"/>
    </row>
    <row r="9634" spans="52:57" x14ac:dyDescent="0.25">
      <c r="AZ9634" s="33"/>
      <c r="BA9634" s="25"/>
    </row>
    <row r="9635" spans="52:57" x14ac:dyDescent="0.25">
      <c r="AZ9635" s="33"/>
      <c r="BA9635" s="25"/>
    </row>
    <row r="9636" spans="52:57" x14ac:dyDescent="0.25">
      <c r="AZ9636" s="45"/>
      <c r="BA9636" s="25"/>
    </row>
    <row r="9637" spans="52:57" x14ac:dyDescent="0.25">
      <c r="BA9637" s="25"/>
    </row>
    <row r="9638" spans="52:57" x14ac:dyDescent="0.25">
      <c r="AZ9638" s="34"/>
      <c r="BA9638" s="25"/>
    </row>
    <row r="9639" spans="52:57" x14ac:dyDescent="0.25">
      <c r="AZ9639" s="33"/>
      <c r="BA9639" s="25"/>
    </row>
    <row r="9641" spans="52:57" x14ac:dyDescent="0.25">
      <c r="AZ9641" s="34"/>
      <c r="BA9641" s="35"/>
      <c r="BB9641" s="35"/>
      <c r="BC9641" s="35"/>
      <c r="BD9641" s="35"/>
    </row>
    <row r="9642" spans="52:57" x14ac:dyDescent="0.25">
      <c r="AZ9642" s="33"/>
    </row>
    <row r="9643" spans="52:57" x14ac:dyDescent="0.25">
      <c r="AZ9643" s="33"/>
      <c r="BA9643" s="25"/>
      <c r="BE9643" s="35"/>
    </row>
    <row r="9644" spans="52:57" x14ac:dyDescent="0.25">
      <c r="AZ9644" s="33"/>
      <c r="BA9644" s="25"/>
    </row>
    <row r="9645" spans="52:57" x14ac:dyDescent="0.25">
      <c r="AZ9645" s="33"/>
      <c r="BA9645" s="25"/>
    </row>
    <row r="9646" spans="52:57" x14ac:dyDescent="0.25">
      <c r="AZ9646" s="45"/>
      <c r="BA9646" s="25"/>
    </row>
    <row r="9647" spans="52:57" x14ac:dyDescent="0.25">
      <c r="BA9647" s="25"/>
    </row>
    <row r="9648" spans="52:57" x14ac:dyDescent="0.25">
      <c r="AZ9648" s="34"/>
      <c r="BA9648" s="25"/>
    </row>
    <row r="9649" spans="52:57" x14ac:dyDescent="0.25">
      <c r="AZ9649" s="33"/>
      <c r="BA9649" s="25"/>
    </row>
    <row r="9651" spans="52:57" x14ac:dyDescent="0.25">
      <c r="AZ9651" s="34"/>
      <c r="BA9651" s="35"/>
      <c r="BB9651" s="35"/>
      <c r="BC9651" s="35"/>
      <c r="BD9651" s="35"/>
    </row>
    <row r="9652" spans="52:57" x14ac:dyDescent="0.25">
      <c r="AZ9652" s="33"/>
    </row>
    <row r="9653" spans="52:57" x14ac:dyDescent="0.25">
      <c r="AZ9653" s="33"/>
      <c r="BA9653" s="25"/>
      <c r="BE9653" s="35"/>
    </row>
    <row r="9654" spans="52:57" x14ac:dyDescent="0.25">
      <c r="AZ9654" s="33"/>
      <c r="BA9654" s="25"/>
    </row>
    <row r="9655" spans="52:57" x14ac:dyDescent="0.25">
      <c r="AZ9655" s="33"/>
      <c r="BA9655" s="25"/>
    </row>
    <row r="9656" spans="52:57" x14ac:dyDescent="0.25">
      <c r="AZ9656" s="45"/>
      <c r="BA9656" s="25"/>
    </row>
    <row r="9657" spans="52:57" x14ac:dyDescent="0.25">
      <c r="BA9657" s="25"/>
    </row>
    <row r="9658" spans="52:57" x14ac:dyDescent="0.25">
      <c r="AZ9658" s="34"/>
      <c r="BA9658" s="25"/>
    </row>
    <row r="9659" spans="52:57" x14ac:dyDescent="0.25">
      <c r="AZ9659" s="33"/>
      <c r="BA9659" s="25"/>
    </row>
    <row r="9661" spans="52:57" x14ac:dyDescent="0.25">
      <c r="AZ9661" s="34"/>
      <c r="BA9661" s="35"/>
      <c r="BB9661" s="35"/>
      <c r="BC9661" s="35"/>
      <c r="BD9661" s="35"/>
    </row>
    <row r="9662" spans="52:57" x14ac:dyDescent="0.25">
      <c r="AZ9662" s="33"/>
    </row>
    <row r="9663" spans="52:57" x14ac:dyDescent="0.25">
      <c r="AZ9663" s="33"/>
      <c r="BA9663" s="25"/>
      <c r="BE9663" s="35"/>
    </row>
    <row r="9664" spans="52:57" x14ac:dyDescent="0.25">
      <c r="AZ9664" s="33"/>
      <c r="BA9664" s="25"/>
    </row>
    <row r="9665" spans="52:57" x14ac:dyDescent="0.25">
      <c r="AZ9665" s="33"/>
      <c r="BA9665" s="25"/>
    </row>
    <row r="9666" spans="52:57" x14ac:dyDescent="0.25">
      <c r="AZ9666" s="45"/>
      <c r="BA9666" s="25"/>
    </row>
    <row r="9667" spans="52:57" x14ac:dyDescent="0.25">
      <c r="BA9667" s="25"/>
    </row>
    <row r="9668" spans="52:57" x14ac:dyDescent="0.25">
      <c r="AZ9668" s="34"/>
      <c r="BA9668" s="25"/>
    </row>
    <row r="9669" spans="52:57" x14ac:dyDescent="0.25">
      <c r="AZ9669" s="33"/>
      <c r="BA9669" s="25"/>
    </row>
    <row r="9671" spans="52:57" x14ac:dyDescent="0.25">
      <c r="AZ9671" s="34"/>
      <c r="BA9671" s="35"/>
      <c r="BB9671" s="35"/>
      <c r="BC9671" s="35"/>
      <c r="BD9671" s="35"/>
    </row>
    <row r="9672" spans="52:57" x14ac:dyDescent="0.25">
      <c r="AZ9672" s="33"/>
    </row>
    <row r="9673" spans="52:57" x14ac:dyDescent="0.25">
      <c r="AZ9673" s="33"/>
      <c r="BA9673" s="25"/>
      <c r="BE9673" s="35"/>
    </row>
    <row r="9674" spans="52:57" x14ac:dyDescent="0.25">
      <c r="AZ9674" s="33"/>
      <c r="BA9674" s="25"/>
    </row>
    <row r="9675" spans="52:57" x14ac:dyDescent="0.25">
      <c r="AZ9675" s="33"/>
      <c r="BA9675" s="25"/>
    </row>
    <row r="9676" spans="52:57" x14ac:dyDescent="0.25">
      <c r="AZ9676" s="45"/>
      <c r="BA9676" s="25"/>
    </row>
    <row r="9677" spans="52:57" x14ac:dyDescent="0.25">
      <c r="BA9677" s="25"/>
    </row>
    <row r="9678" spans="52:57" x14ac:dyDescent="0.25">
      <c r="AZ9678" s="34"/>
      <c r="BA9678" s="25"/>
    </row>
    <row r="9679" spans="52:57" x14ac:dyDescent="0.25">
      <c r="AZ9679" s="33"/>
      <c r="BA9679" s="25"/>
    </row>
    <row r="9681" spans="52:57" x14ac:dyDescent="0.25">
      <c r="AZ9681" s="34"/>
      <c r="BA9681" s="35"/>
      <c r="BB9681" s="35"/>
      <c r="BC9681" s="35"/>
      <c r="BD9681" s="35"/>
    </row>
    <row r="9682" spans="52:57" x14ac:dyDescent="0.25">
      <c r="AZ9682" s="33"/>
    </row>
    <row r="9683" spans="52:57" x14ac:dyDescent="0.25">
      <c r="AZ9683" s="33"/>
      <c r="BA9683" s="25"/>
      <c r="BE9683" s="35"/>
    </row>
    <row r="9684" spans="52:57" x14ac:dyDescent="0.25">
      <c r="AZ9684" s="33"/>
      <c r="BA9684" s="25"/>
    </row>
    <row r="9685" spans="52:57" x14ac:dyDescent="0.25">
      <c r="AZ9685" s="33"/>
      <c r="BA9685" s="25"/>
    </row>
    <row r="9686" spans="52:57" x14ac:dyDescent="0.25">
      <c r="AZ9686" s="45"/>
      <c r="BA9686" s="25"/>
    </row>
    <row r="9687" spans="52:57" x14ac:dyDescent="0.25">
      <c r="BA9687" s="25"/>
    </row>
    <row r="9688" spans="52:57" x14ac:dyDescent="0.25">
      <c r="AZ9688" s="34"/>
      <c r="BA9688" s="25"/>
    </row>
    <row r="9689" spans="52:57" x14ac:dyDescent="0.25">
      <c r="AZ9689" s="33"/>
      <c r="BA9689" s="25"/>
    </row>
    <row r="9691" spans="52:57" x14ac:dyDescent="0.25">
      <c r="AZ9691" s="34"/>
      <c r="BA9691" s="35"/>
      <c r="BB9691" s="35"/>
      <c r="BC9691" s="35"/>
      <c r="BD9691" s="35"/>
    </row>
    <row r="9692" spans="52:57" x14ac:dyDescent="0.25">
      <c r="AZ9692" s="33"/>
    </row>
    <row r="9693" spans="52:57" x14ac:dyDescent="0.25">
      <c r="AZ9693" s="33"/>
      <c r="BA9693" s="25"/>
      <c r="BE9693" s="35"/>
    </row>
    <row r="9694" spans="52:57" x14ac:dyDescent="0.25">
      <c r="AZ9694" s="33"/>
      <c r="BA9694" s="25"/>
    </row>
    <row r="9695" spans="52:57" x14ac:dyDescent="0.25">
      <c r="AZ9695" s="33"/>
      <c r="BA9695" s="25"/>
    </row>
    <row r="9696" spans="52:57" x14ac:dyDescent="0.25">
      <c r="AZ9696" s="45"/>
      <c r="BA9696" s="25"/>
    </row>
    <row r="9697" spans="52:57" x14ac:dyDescent="0.25">
      <c r="BA9697" s="25"/>
    </row>
    <row r="9698" spans="52:57" x14ac:dyDescent="0.25">
      <c r="AZ9698" s="34"/>
      <c r="BA9698" s="25"/>
    </row>
    <row r="9699" spans="52:57" x14ac:dyDescent="0.25">
      <c r="AZ9699" s="33"/>
      <c r="BA9699" s="25"/>
    </row>
    <row r="9701" spans="52:57" x14ac:dyDescent="0.25">
      <c r="AZ9701" s="34"/>
      <c r="BA9701" s="35"/>
      <c r="BB9701" s="35"/>
      <c r="BC9701" s="35"/>
      <c r="BD9701" s="35"/>
    </row>
    <row r="9702" spans="52:57" x14ac:dyDescent="0.25">
      <c r="AZ9702" s="33"/>
    </row>
    <row r="9703" spans="52:57" x14ac:dyDescent="0.25">
      <c r="AZ9703" s="33"/>
      <c r="BA9703" s="25"/>
      <c r="BE9703" s="35"/>
    </row>
    <row r="9704" spans="52:57" x14ac:dyDescent="0.25">
      <c r="AZ9704" s="33"/>
      <c r="BA9704" s="25"/>
    </row>
    <row r="9705" spans="52:57" x14ac:dyDescent="0.25">
      <c r="AZ9705" s="33"/>
      <c r="BA9705" s="25"/>
    </row>
    <row r="9706" spans="52:57" x14ac:dyDescent="0.25">
      <c r="AZ9706" s="45"/>
      <c r="BA9706" s="25"/>
    </row>
    <row r="9707" spans="52:57" x14ac:dyDescent="0.25">
      <c r="BA9707" s="25"/>
    </row>
    <row r="9708" spans="52:57" x14ac:dyDescent="0.25">
      <c r="AZ9708" s="34"/>
      <c r="BA9708" s="25"/>
    </row>
    <row r="9709" spans="52:57" x14ac:dyDescent="0.25">
      <c r="AZ9709" s="33"/>
      <c r="BA9709" s="25"/>
    </row>
    <row r="9711" spans="52:57" x14ac:dyDescent="0.25">
      <c r="AZ9711" s="34"/>
      <c r="BA9711" s="35"/>
      <c r="BB9711" s="35"/>
      <c r="BC9711" s="35"/>
      <c r="BD9711" s="35"/>
    </row>
    <row r="9712" spans="52:57" x14ac:dyDescent="0.25">
      <c r="AZ9712" s="33"/>
    </row>
    <row r="9713" spans="52:57" x14ac:dyDescent="0.25">
      <c r="AZ9713" s="33"/>
      <c r="BA9713" s="25"/>
      <c r="BE9713" s="35"/>
    </row>
    <row r="9714" spans="52:57" x14ac:dyDescent="0.25">
      <c r="AZ9714" s="33"/>
      <c r="BA9714" s="25"/>
    </row>
    <row r="9715" spans="52:57" x14ac:dyDescent="0.25">
      <c r="AZ9715" s="33"/>
      <c r="BA9715" s="25"/>
    </row>
    <row r="9716" spans="52:57" x14ac:dyDescent="0.25">
      <c r="AZ9716" s="45"/>
      <c r="BA9716" s="25"/>
    </row>
    <row r="9717" spans="52:57" x14ac:dyDescent="0.25">
      <c r="BA9717" s="25"/>
    </row>
    <row r="9718" spans="52:57" x14ac:dyDescent="0.25">
      <c r="AZ9718" s="34"/>
      <c r="BA9718" s="25"/>
    </row>
    <row r="9719" spans="52:57" x14ac:dyDescent="0.25">
      <c r="AZ9719" s="33"/>
      <c r="BA9719" s="25"/>
    </row>
    <row r="9721" spans="52:57" x14ac:dyDescent="0.25">
      <c r="AZ9721" s="34"/>
      <c r="BA9721" s="35"/>
      <c r="BB9721" s="35"/>
      <c r="BC9721" s="35"/>
      <c r="BD9721" s="35"/>
    </row>
    <row r="9722" spans="52:57" x14ac:dyDescent="0.25">
      <c r="AZ9722" s="33"/>
    </row>
    <row r="9723" spans="52:57" x14ac:dyDescent="0.25">
      <c r="AZ9723" s="33"/>
      <c r="BA9723" s="25"/>
      <c r="BE9723" s="35"/>
    </row>
    <row r="9724" spans="52:57" x14ac:dyDescent="0.25">
      <c r="AZ9724" s="33"/>
      <c r="BA9724" s="25"/>
    </row>
    <row r="9725" spans="52:57" x14ac:dyDescent="0.25">
      <c r="AZ9725" s="33"/>
      <c r="BA9725" s="25"/>
    </row>
    <row r="9726" spans="52:57" x14ac:dyDescent="0.25">
      <c r="AZ9726" s="45"/>
      <c r="BA9726" s="25"/>
    </row>
    <row r="9727" spans="52:57" x14ac:dyDescent="0.25">
      <c r="BA9727" s="25"/>
    </row>
    <row r="9728" spans="52:57" x14ac:dyDescent="0.25">
      <c r="AZ9728" s="34"/>
      <c r="BA9728" s="25"/>
    </row>
    <row r="9729" spans="52:57" x14ac:dyDescent="0.25">
      <c r="AZ9729" s="33"/>
      <c r="BA9729" s="25"/>
    </row>
    <row r="9731" spans="52:57" x14ac:dyDescent="0.25">
      <c r="AZ9731" s="34"/>
      <c r="BA9731" s="35"/>
      <c r="BB9731" s="35"/>
      <c r="BC9731" s="35"/>
      <c r="BD9731" s="35"/>
    </row>
    <row r="9732" spans="52:57" x14ac:dyDescent="0.25">
      <c r="AZ9732" s="33"/>
    </row>
    <row r="9733" spans="52:57" x14ac:dyDescent="0.25">
      <c r="AZ9733" s="33"/>
      <c r="BA9733" s="25"/>
      <c r="BE9733" s="35"/>
    </row>
    <row r="9734" spans="52:57" x14ac:dyDescent="0.25">
      <c r="AZ9734" s="33"/>
      <c r="BA9734" s="25"/>
    </row>
    <row r="9735" spans="52:57" x14ac:dyDescent="0.25">
      <c r="AZ9735" s="33"/>
      <c r="BA9735" s="25"/>
    </row>
    <row r="9736" spans="52:57" x14ac:dyDescent="0.25">
      <c r="AZ9736" s="45"/>
      <c r="BA9736" s="25"/>
    </row>
    <row r="9737" spans="52:57" x14ac:dyDescent="0.25">
      <c r="BA9737" s="25"/>
    </row>
    <row r="9738" spans="52:57" x14ac:dyDescent="0.25">
      <c r="AZ9738" s="34"/>
      <c r="BA9738" s="25"/>
    </row>
    <row r="9739" spans="52:57" x14ac:dyDescent="0.25">
      <c r="AZ9739" s="33"/>
      <c r="BA9739" s="25"/>
    </row>
    <row r="9741" spans="52:57" x14ac:dyDescent="0.25">
      <c r="AZ9741" s="34"/>
      <c r="BA9741" s="35"/>
      <c r="BB9741" s="35"/>
      <c r="BC9741" s="35"/>
      <c r="BD9741" s="35"/>
    </row>
    <row r="9742" spans="52:57" x14ac:dyDescent="0.25">
      <c r="AZ9742" s="33"/>
    </row>
    <row r="9743" spans="52:57" x14ac:dyDescent="0.25">
      <c r="AZ9743" s="33"/>
      <c r="BA9743" s="25"/>
      <c r="BE9743" s="35"/>
    </row>
    <row r="9744" spans="52:57" x14ac:dyDescent="0.25">
      <c r="AZ9744" s="33"/>
      <c r="BA9744" s="25"/>
    </row>
    <row r="9745" spans="52:57" x14ac:dyDescent="0.25">
      <c r="AZ9745" s="33"/>
      <c r="BA9745" s="25"/>
    </row>
    <row r="9746" spans="52:57" x14ac:dyDescent="0.25">
      <c r="AZ9746" s="45"/>
      <c r="BA9746" s="25"/>
    </row>
    <row r="9747" spans="52:57" x14ac:dyDescent="0.25">
      <c r="BA9747" s="25"/>
    </row>
    <row r="9748" spans="52:57" x14ac:dyDescent="0.25">
      <c r="AZ9748" s="34"/>
      <c r="BA9748" s="25"/>
    </row>
    <row r="9749" spans="52:57" x14ac:dyDescent="0.25">
      <c r="AZ9749" s="33"/>
      <c r="BA9749" s="25"/>
    </row>
    <row r="9751" spans="52:57" x14ac:dyDescent="0.25">
      <c r="AZ9751" s="34"/>
      <c r="BA9751" s="35"/>
      <c r="BB9751" s="35"/>
      <c r="BC9751" s="35"/>
      <c r="BD9751" s="35"/>
    </row>
    <row r="9752" spans="52:57" x14ac:dyDescent="0.25">
      <c r="AZ9752" s="33"/>
    </row>
    <row r="9753" spans="52:57" x14ac:dyDescent="0.25">
      <c r="AZ9753" s="33"/>
      <c r="BA9753" s="25"/>
      <c r="BE9753" s="35"/>
    </row>
    <row r="9754" spans="52:57" x14ac:dyDescent="0.25">
      <c r="AZ9754" s="33"/>
      <c r="BA9754" s="25"/>
    </row>
    <row r="9755" spans="52:57" x14ac:dyDescent="0.25">
      <c r="AZ9755" s="33"/>
      <c r="BA9755" s="25"/>
    </row>
    <row r="9756" spans="52:57" x14ac:dyDescent="0.25">
      <c r="AZ9756" s="45"/>
      <c r="BA9756" s="25"/>
    </row>
    <row r="9757" spans="52:57" x14ac:dyDescent="0.25">
      <c r="BA9757" s="25"/>
    </row>
    <row r="9758" spans="52:57" x14ac:dyDescent="0.25">
      <c r="AZ9758" s="34"/>
      <c r="BA9758" s="25"/>
    </row>
    <row r="9759" spans="52:57" x14ac:dyDescent="0.25">
      <c r="AZ9759" s="33"/>
      <c r="BA9759" s="25"/>
    </row>
    <row r="9761" spans="52:57" x14ac:dyDescent="0.25">
      <c r="AZ9761" s="34"/>
      <c r="BA9761" s="35"/>
      <c r="BB9761" s="35"/>
      <c r="BC9761" s="35"/>
      <c r="BD9761" s="35"/>
    </row>
    <row r="9762" spans="52:57" x14ac:dyDescent="0.25">
      <c r="AZ9762" s="33"/>
    </row>
    <row r="9763" spans="52:57" x14ac:dyDescent="0.25">
      <c r="AZ9763" s="33"/>
      <c r="BA9763" s="25"/>
      <c r="BE9763" s="35"/>
    </row>
    <row r="9764" spans="52:57" x14ac:dyDescent="0.25">
      <c r="AZ9764" s="33"/>
      <c r="BA9764" s="25"/>
    </row>
    <row r="9765" spans="52:57" x14ac:dyDescent="0.25">
      <c r="AZ9765" s="33"/>
      <c r="BA9765" s="25"/>
    </row>
    <row r="9766" spans="52:57" x14ac:dyDescent="0.25">
      <c r="AZ9766" s="45"/>
      <c r="BA9766" s="25"/>
    </row>
    <row r="9767" spans="52:57" x14ac:dyDescent="0.25">
      <c r="BA9767" s="25"/>
    </row>
    <row r="9768" spans="52:57" x14ac:dyDescent="0.25">
      <c r="AZ9768" s="34"/>
      <c r="BA9768" s="25"/>
    </row>
    <row r="9769" spans="52:57" x14ac:dyDescent="0.25">
      <c r="AZ9769" s="33"/>
      <c r="BA9769" s="25"/>
    </row>
    <row r="9771" spans="52:57" x14ac:dyDescent="0.25">
      <c r="AZ9771" s="34"/>
      <c r="BA9771" s="35"/>
      <c r="BB9771" s="35"/>
      <c r="BC9771" s="35"/>
      <c r="BD9771" s="35"/>
    </row>
    <row r="9772" spans="52:57" x14ac:dyDescent="0.25">
      <c r="AZ9772" s="33"/>
    </row>
    <row r="9773" spans="52:57" x14ac:dyDescent="0.25">
      <c r="AZ9773" s="33"/>
      <c r="BA9773" s="25"/>
      <c r="BE9773" s="35"/>
    </row>
    <row r="9774" spans="52:57" x14ac:dyDescent="0.25">
      <c r="AZ9774" s="33"/>
      <c r="BA9774" s="25"/>
    </row>
    <row r="9775" spans="52:57" x14ac:dyDescent="0.25">
      <c r="AZ9775" s="33"/>
      <c r="BA9775" s="25"/>
    </row>
    <row r="9776" spans="52:57" x14ac:dyDescent="0.25">
      <c r="AZ9776" s="45"/>
      <c r="BA9776" s="25"/>
    </row>
    <row r="9777" spans="52:57" x14ac:dyDescent="0.25">
      <c r="BA9777" s="25"/>
    </row>
    <row r="9778" spans="52:57" x14ac:dyDescent="0.25">
      <c r="AZ9778" s="34"/>
      <c r="BA9778" s="25"/>
    </row>
    <row r="9779" spans="52:57" x14ac:dyDescent="0.25">
      <c r="AZ9779" s="33"/>
      <c r="BA9779" s="25"/>
    </row>
    <row r="9781" spans="52:57" x14ac:dyDescent="0.25">
      <c r="AZ9781" s="34"/>
      <c r="BA9781" s="35"/>
      <c r="BB9781" s="35"/>
      <c r="BC9781" s="35"/>
      <c r="BD9781" s="35"/>
    </row>
    <row r="9782" spans="52:57" x14ac:dyDescent="0.25">
      <c r="AZ9782" s="33"/>
    </row>
    <row r="9783" spans="52:57" x14ac:dyDescent="0.25">
      <c r="AZ9783" s="33"/>
      <c r="BA9783" s="25"/>
      <c r="BE9783" s="35"/>
    </row>
    <row r="9784" spans="52:57" x14ac:dyDescent="0.25">
      <c r="AZ9784" s="33"/>
      <c r="BA9784" s="25"/>
    </row>
    <row r="9785" spans="52:57" x14ac:dyDescent="0.25">
      <c r="AZ9785" s="33"/>
      <c r="BA9785" s="25"/>
    </row>
    <row r="9786" spans="52:57" x14ac:dyDescent="0.25">
      <c r="AZ9786" s="45"/>
      <c r="BA9786" s="25"/>
    </row>
    <row r="9787" spans="52:57" x14ac:dyDescent="0.25">
      <c r="BA9787" s="25"/>
    </row>
    <row r="9788" spans="52:57" x14ac:dyDescent="0.25">
      <c r="AZ9788" s="34"/>
      <c r="BA9788" s="25"/>
    </row>
    <row r="9789" spans="52:57" x14ac:dyDescent="0.25">
      <c r="AZ9789" s="33"/>
      <c r="BA9789" s="25"/>
    </row>
    <row r="9791" spans="52:57" x14ac:dyDescent="0.25">
      <c r="AZ9791" s="34"/>
      <c r="BA9791" s="35"/>
      <c r="BB9791" s="35"/>
      <c r="BC9791" s="35"/>
      <c r="BD9791" s="35"/>
    </row>
    <row r="9792" spans="52:57" x14ac:dyDescent="0.25">
      <c r="AZ9792" s="33"/>
    </row>
    <row r="9793" spans="52:57" x14ac:dyDescent="0.25">
      <c r="AZ9793" s="33"/>
      <c r="BA9793" s="25"/>
      <c r="BE9793" s="35"/>
    </row>
    <row r="9794" spans="52:57" x14ac:dyDescent="0.25">
      <c r="AZ9794" s="33"/>
      <c r="BA9794" s="25"/>
    </row>
    <row r="9795" spans="52:57" x14ac:dyDescent="0.25">
      <c r="AZ9795" s="33"/>
      <c r="BA9795" s="25"/>
    </row>
    <row r="9796" spans="52:57" x14ac:dyDescent="0.25">
      <c r="AZ9796" s="45"/>
      <c r="BA9796" s="25"/>
    </row>
    <row r="9797" spans="52:57" x14ac:dyDescent="0.25">
      <c r="BA9797" s="25"/>
    </row>
    <row r="9798" spans="52:57" x14ac:dyDescent="0.25">
      <c r="AZ9798" s="34"/>
      <c r="BA9798" s="25"/>
    </row>
    <row r="9799" spans="52:57" x14ac:dyDescent="0.25">
      <c r="AZ9799" s="33"/>
      <c r="BA9799" s="25"/>
    </row>
    <row r="9801" spans="52:57" x14ac:dyDescent="0.25">
      <c r="AZ9801" s="34"/>
      <c r="BA9801" s="35"/>
      <c r="BB9801" s="35"/>
      <c r="BC9801" s="35"/>
      <c r="BD9801" s="35"/>
    </row>
    <row r="9802" spans="52:57" x14ac:dyDescent="0.25">
      <c r="AZ9802" s="33"/>
    </row>
    <row r="9803" spans="52:57" x14ac:dyDescent="0.25">
      <c r="AZ9803" s="33"/>
      <c r="BA9803" s="25"/>
      <c r="BE9803" s="35"/>
    </row>
    <row r="9804" spans="52:57" x14ac:dyDescent="0.25">
      <c r="AZ9804" s="33"/>
      <c r="BA9804" s="25"/>
    </row>
    <row r="9805" spans="52:57" x14ac:dyDescent="0.25">
      <c r="AZ9805" s="33"/>
      <c r="BA9805" s="25"/>
    </row>
    <row r="9806" spans="52:57" x14ac:dyDescent="0.25">
      <c r="AZ9806" s="45"/>
      <c r="BA9806" s="25"/>
    </row>
    <row r="9807" spans="52:57" x14ac:dyDescent="0.25">
      <c r="BA9807" s="25"/>
    </row>
    <row r="9808" spans="52:57" x14ac:dyDescent="0.25">
      <c r="AZ9808" s="34"/>
      <c r="BA9808" s="25"/>
    </row>
    <row r="9809" spans="52:57" x14ac:dyDescent="0.25">
      <c r="AZ9809" s="33"/>
      <c r="BA9809" s="25"/>
    </row>
    <row r="9811" spans="52:57" x14ac:dyDescent="0.25">
      <c r="AZ9811" s="34"/>
      <c r="BA9811" s="35"/>
      <c r="BB9811" s="35"/>
      <c r="BC9811" s="35"/>
      <c r="BD9811" s="35"/>
    </row>
    <row r="9812" spans="52:57" x14ac:dyDescent="0.25">
      <c r="AZ9812" s="33"/>
    </row>
    <row r="9813" spans="52:57" x14ac:dyDescent="0.25">
      <c r="AZ9813" s="33"/>
      <c r="BA9813" s="25"/>
      <c r="BE9813" s="35"/>
    </row>
    <row r="9814" spans="52:57" x14ac:dyDescent="0.25">
      <c r="AZ9814" s="33"/>
      <c r="BA9814" s="25"/>
    </row>
    <row r="9815" spans="52:57" x14ac:dyDescent="0.25">
      <c r="AZ9815" s="33"/>
      <c r="BA9815" s="25"/>
    </row>
    <row r="9816" spans="52:57" x14ac:dyDescent="0.25">
      <c r="AZ9816" s="45"/>
      <c r="BA9816" s="25"/>
    </row>
    <row r="9817" spans="52:57" x14ac:dyDescent="0.25">
      <c r="BA9817" s="25"/>
    </row>
    <row r="9818" spans="52:57" x14ac:dyDescent="0.25">
      <c r="AZ9818" s="34"/>
      <c r="BA9818" s="25"/>
    </row>
    <row r="9819" spans="52:57" x14ac:dyDescent="0.25">
      <c r="AZ9819" s="33"/>
      <c r="BA9819" s="25"/>
    </row>
    <row r="9821" spans="52:57" x14ac:dyDescent="0.25">
      <c r="AZ9821" s="34"/>
      <c r="BA9821" s="35"/>
      <c r="BB9821" s="35"/>
      <c r="BC9821" s="35"/>
      <c r="BD9821" s="35"/>
    </row>
    <row r="9822" spans="52:57" x14ac:dyDescent="0.25">
      <c r="AZ9822" s="33"/>
    </row>
    <row r="9823" spans="52:57" x14ac:dyDescent="0.25">
      <c r="AZ9823" s="33"/>
      <c r="BA9823" s="25"/>
      <c r="BE9823" s="35"/>
    </row>
    <row r="9824" spans="52:57" x14ac:dyDescent="0.25">
      <c r="AZ9824" s="33"/>
      <c r="BA9824" s="25"/>
    </row>
    <row r="9825" spans="52:57" x14ac:dyDescent="0.25">
      <c r="AZ9825" s="33"/>
      <c r="BA9825" s="25"/>
    </row>
    <row r="9826" spans="52:57" x14ac:dyDescent="0.25">
      <c r="AZ9826" s="45"/>
      <c r="BA9826" s="25"/>
    </row>
    <row r="9827" spans="52:57" x14ac:dyDescent="0.25">
      <c r="BA9827" s="25"/>
    </row>
    <row r="9828" spans="52:57" x14ac:dyDescent="0.25">
      <c r="AZ9828" s="34"/>
      <c r="BA9828" s="25"/>
    </row>
    <row r="9829" spans="52:57" x14ac:dyDescent="0.25">
      <c r="AZ9829" s="33"/>
      <c r="BA9829" s="25"/>
    </row>
    <row r="9831" spans="52:57" x14ac:dyDescent="0.25">
      <c r="AZ9831" s="34"/>
      <c r="BA9831" s="35"/>
      <c r="BB9831" s="35"/>
      <c r="BC9831" s="35"/>
      <c r="BD9831" s="35"/>
    </row>
    <row r="9832" spans="52:57" x14ac:dyDescent="0.25">
      <c r="AZ9832" s="33"/>
    </row>
    <row r="9833" spans="52:57" x14ac:dyDescent="0.25">
      <c r="AZ9833" s="33"/>
      <c r="BA9833" s="25"/>
      <c r="BE9833" s="35"/>
    </row>
    <row r="9834" spans="52:57" x14ac:dyDescent="0.25">
      <c r="AZ9834" s="33"/>
      <c r="BA9834" s="25"/>
    </row>
    <row r="9835" spans="52:57" x14ac:dyDescent="0.25">
      <c r="AZ9835" s="33"/>
      <c r="BA9835" s="25"/>
    </row>
    <row r="9836" spans="52:57" x14ac:dyDescent="0.25">
      <c r="AZ9836" s="45"/>
      <c r="BA9836" s="25"/>
    </row>
    <row r="9837" spans="52:57" x14ac:dyDescent="0.25">
      <c r="BA9837" s="25"/>
    </row>
    <row r="9838" spans="52:57" x14ac:dyDescent="0.25">
      <c r="AZ9838" s="34"/>
      <c r="BA9838" s="25"/>
    </row>
    <row r="9839" spans="52:57" x14ac:dyDescent="0.25">
      <c r="AZ9839" s="33"/>
      <c r="BA9839" s="25"/>
    </row>
    <row r="9841" spans="52:57" x14ac:dyDescent="0.25">
      <c r="AZ9841" s="34"/>
      <c r="BA9841" s="35"/>
      <c r="BB9841" s="35"/>
      <c r="BC9841" s="35"/>
      <c r="BD9841" s="35"/>
    </row>
    <row r="9842" spans="52:57" x14ac:dyDescent="0.25">
      <c r="AZ9842" s="33"/>
    </row>
    <row r="9843" spans="52:57" x14ac:dyDescent="0.25">
      <c r="AZ9843" s="33"/>
      <c r="BA9843" s="25"/>
      <c r="BE9843" s="35"/>
    </row>
    <row r="9844" spans="52:57" x14ac:dyDescent="0.25">
      <c r="AZ9844" s="33"/>
      <c r="BA9844" s="25"/>
    </row>
    <row r="9845" spans="52:57" x14ac:dyDescent="0.25">
      <c r="AZ9845" s="33"/>
      <c r="BA9845" s="25"/>
    </row>
    <row r="9846" spans="52:57" x14ac:dyDescent="0.25">
      <c r="AZ9846" s="45"/>
      <c r="BA9846" s="25"/>
    </row>
    <row r="9847" spans="52:57" x14ac:dyDescent="0.25">
      <c r="BA9847" s="25"/>
    </row>
    <row r="9848" spans="52:57" x14ac:dyDescent="0.25">
      <c r="AZ9848" s="34"/>
      <c r="BA9848" s="25"/>
    </row>
    <row r="9849" spans="52:57" x14ac:dyDescent="0.25">
      <c r="AZ9849" s="33"/>
      <c r="BA9849" s="25"/>
    </row>
    <row r="9851" spans="52:57" x14ac:dyDescent="0.25">
      <c r="AZ9851" s="34"/>
      <c r="BA9851" s="35"/>
      <c r="BB9851" s="35"/>
      <c r="BC9851" s="35"/>
      <c r="BD9851" s="35"/>
    </row>
    <row r="9852" spans="52:57" x14ac:dyDescent="0.25">
      <c r="AZ9852" s="33"/>
    </row>
    <row r="9853" spans="52:57" x14ac:dyDescent="0.25">
      <c r="AZ9853" s="33"/>
      <c r="BA9853" s="25"/>
      <c r="BE9853" s="35"/>
    </row>
    <row r="9854" spans="52:57" x14ac:dyDescent="0.25">
      <c r="AZ9854" s="33"/>
      <c r="BA9854" s="25"/>
    </row>
    <row r="9855" spans="52:57" x14ac:dyDescent="0.25">
      <c r="AZ9855" s="33"/>
      <c r="BA9855" s="25"/>
    </row>
    <row r="9856" spans="52:57" x14ac:dyDescent="0.25">
      <c r="AZ9856" s="45"/>
      <c r="BA9856" s="25"/>
    </row>
    <row r="9857" spans="52:57" x14ac:dyDescent="0.25">
      <c r="BA9857" s="25"/>
    </row>
    <row r="9858" spans="52:57" x14ac:dyDescent="0.25">
      <c r="AZ9858" s="34"/>
      <c r="BA9858" s="25"/>
    </row>
    <row r="9859" spans="52:57" x14ac:dyDescent="0.25">
      <c r="AZ9859" s="33"/>
      <c r="BA9859" s="25"/>
    </row>
    <row r="9861" spans="52:57" x14ac:dyDescent="0.25">
      <c r="AZ9861" s="34"/>
      <c r="BA9861" s="35"/>
      <c r="BB9861" s="35"/>
      <c r="BC9861" s="35"/>
      <c r="BD9861" s="35"/>
    </row>
    <row r="9862" spans="52:57" x14ac:dyDescent="0.25">
      <c r="AZ9862" s="33"/>
    </row>
    <row r="9863" spans="52:57" x14ac:dyDescent="0.25">
      <c r="AZ9863" s="33"/>
      <c r="BA9863" s="25"/>
      <c r="BE9863" s="35"/>
    </row>
    <row r="9864" spans="52:57" x14ac:dyDescent="0.25">
      <c r="AZ9864" s="33"/>
      <c r="BA9864" s="25"/>
    </row>
    <row r="9865" spans="52:57" x14ac:dyDescent="0.25">
      <c r="AZ9865" s="33"/>
      <c r="BA9865" s="25"/>
    </row>
    <row r="9866" spans="52:57" x14ac:dyDescent="0.25">
      <c r="AZ9866" s="45"/>
      <c r="BA9866" s="25"/>
    </row>
    <row r="9867" spans="52:57" x14ac:dyDescent="0.25">
      <c r="BA9867" s="25"/>
    </row>
    <row r="9868" spans="52:57" x14ac:dyDescent="0.25">
      <c r="AZ9868" s="34"/>
      <c r="BA9868" s="25"/>
    </row>
    <row r="9869" spans="52:57" x14ac:dyDescent="0.25">
      <c r="AZ9869" s="33"/>
      <c r="BA9869" s="25"/>
    </row>
    <row r="9871" spans="52:57" x14ac:dyDescent="0.25">
      <c r="AZ9871" s="34"/>
      <c r="BA9871" s="35"/>
      <c r="BB9871" s="35"/>
      <c r="BC9871" s="35"/>
      <c r="BD9871" s="35"/>
    </row>
    <row r="9872" spans="52:57" x14ac:dyDescent="0.25">
      <c r="AZ9872" s="33"/>
    </row>
    <row r="9873" spans="52:57" x14ac:dyDescent="0.25">
      <c r="AZ9873" s="33"/>
      <c r="BA9873" s="25"/>
      <c r="BE9873" s="35"/>
    </row>
    <row r="9874" spans="52:57" x14ac:dyDescent="0.25">
      <c r="AZ9874" s="33"/>
      <c r="BA9874" s="25"/>
    </row>
    <row r="9875" spans="52:57" x14ac:dyDescent="0.25">
      <c r="AZ9875" s="33"/>
      <c r="BA9875" s="25"/>
    </row>
    <row r="9876" spans="52:57" x14ac:dyDescent="0.25">
      <c r="AZ9876" s="45"/>
      <c r="BA9876" s="25"/>
    </row>
    <row r="9877" spans="52:57" x14ac:dyDescent="0.25">
      <c r="BA9877" s="25"/>
    </row>
    <row r="9878" spans="52:57" x14ac:dyDescent="0.25">
      <c r="AZ9878" s="34"/>
      <c r="BA9878" s="25"/>
    </row>
    <row r="9879" spans="52:57" x14ac:dyDescent="0.25">
      <c r="AZ9879" s="33"/>
      <c r="BA9879" s="25"/>
    </row>
    <row r="9881" spans="52:57" x14ac:dyDescent="0.25">
      <c r="AZ9881" s="34"/>
      <c r="BA9881" s="35"/>
      <c r="BB9881" s="35"/>
      <c r="BC9881" s="35"/>
      <c r="BD9881" s="35"/>
    </row>
    <row r="9882" spans="52:57" x14ac:dyDescent="0.25">
      <c r="AZ9882" s="33"/>
    </row>
    <row r="9883" spans="52:57" x14ac:dyDescent="0.25">
      <c r="AZ9883" s="33"/>
      <c r="BA9883" s="25"/>
      <c r="BE9883" s="35"/>
    </row>
    <row r="9884" spans="52:57" x14ac:dyDescent="0.25">
      <c r="AZ9884" s="33"/>
      <c r="BA9884" s="25"/>
    </row>
    <row r="9885" spans="52:57" x14ac:dyDescent="0.25">
      <c r="AZ9885" s="33"/>
      <c r="BA9885" s="25"/>
    </row>
    <row r="9886" spans="52:57" x14ac:dyDescent="0.25">
      <c r="AZ9886" s="45"/>
      <c r="BA9886" s="25"/>
    </row>
    <row r="9887" spans="52:57" x14ac:dyDescent="0.25">
      <c r="BA9887" s="25"/>
    </row>
    <row r="9888" spans="52:57" x14ac:dyDescent="0.25">
      <c r="AZ9888" s="34"/>
      <c r="BA9888" s="25"/>
    </row>
    <row r="9889" spans="52:57" x14ac:dyDescent="0.25">
      <c r="AZ9889" s="33"/>
      <c r="BA9889" s="25"/>
    </row>
    <row r="9891" spans="52:57" x14ac:dyDescent="0.25">
      <c r="AZ9891" s="34"/>
      <c r="BA9891" s="35"/>
      <c r="BB9891" s="35"/>
      <c r="BC9891" s="35"/>
      <c r="BD9891" s="35"/>
    </row>
    <row r="9892" spans="52:57" x14ac:dyDescent="0.25">
      <c r="AZ9892" s="33"/>
    </row>
    <row r="9893" spans="52:57" x14ac:dyDescent="0.25">
      <c r="AZ9893" s="33"/>
      <c r="BA9893" s="25"/>
      <c r="BE9893" s="35"/>
    </row>
    <row r="9894" spans="52:57" x14ac:dyDescent="0.25">
      <c r="AZ9894" s="33"/>
      <c r="BA9894" s="25"/>
    </row>
    <row r="9895" spans="52:57" x14ac:dyDescent="0.25">
      <c r="AZ9895" s="33"/>
      <c r="BA9895" s="25"/>
    </row>
    <row r="9896" spans="52:57" x14ac:dyDescent="0.25">
      <c r="AZ9896" s="45"/>
      <c r="BA9896" s="25"/>
    </row>
    <row r="9897" spans="52:57" x14ac:dyDescent="0.25">
      <c r="BA9897" s="25"/>
    </row>
    <row r="9898" spans="52:57" x14ac:dyDescent="0.25">
      <c r="AZ9898" s="34"/>
      <c r="BA9898" s="25"/>
    </row>
    <row r="9899" spans="52:57" x14ac:dyDescent="0.25">
      <c r="AZ9899" s="33"/>
      <c r="BA9899" s="25"/>
    </row>
    <row r="9901" spans="52:57" x14ac:dyDescent="0.25">
      <c r="AZ9901" s="34"/>
      <c r="BA9901" s="35"/>
      <c r="BB9901" s="35"/>
      <c r="BC9901" s="35"/>
      <c r="BD9901" s="35"/>
    </row>
    <row r="9902" spans="52:57" x14ac:dyDescent="0.25">
      <c r="AZ9902" s="33"/>
    </row>
    <row r="9903" spans="52:57" x14ac:dyDescent="0.25">
      <c r="AZ9903" s="33"/>
      <c r="BA9903" s="25"/>
      <c r="BE9903" s="35"/>
    </row>
    <row r="9904" spans="52:57" x14ac:dyDescent="0.25">
      <c r="AZ9904" s="33"/>
      <c r="BA9904" s="25"/>
    </row>
    <row r="9905" spans="52:57" x14ac:dyDescent="0.25">
      <c r="AZ9905" s="33"/>
      <c r="BA9905" s="25"/>
    </row>
    <row r="9906" spans="52:57" x14ac:dyDescent="0.25">
      <c r="AZ9906" s="45"/>
      <c r="BA9906" s="25"/>
    </row>
    <row r="9907" spans="52:57" x14ac:dyDescent="0.25">
      <c r="BA9907" s="25"/>
    </row>
    <row r="9908" spans="52:57" x14ac:dyDescent="0.25">
      <c r="AZ9908" s="34"/>
      <c r="BA9908" s="25"/>
    </row>
    <row r="9909" spans="52:57" x14ac:dyDescent="0.25">
      <c r="AZ9909" s="33"/>
      <c r="BA9909" s="25"/>
    </row>
    <row r="9911" spans="52:57" x14ac:dyDescent="0.25">
      <c r="AZ9911" s="34"/>
      <c r="BA9911" s="35"/>
      <c r="BB9911" s="35"/>
      <c r="BC9911" s="35"/>
      <c r="BD9911" s="35"/>
    </row>
    <row r="9912" spans="52:57" x14ac:dyDescent="0.25">
      <c r="AZ9912" s="33"/>
    </row>
    <row r="9913" spans="52:57" x14ac:dyDescent="0.25">
      <c r="AZ9913" s="33"/>
      <c r="BA9913" s="25"/>
      <c r="BE9913" s="35"/>
    </row>
    <row r="9914" spans="52:57" x14ac:dyDescent="0.25">
      <c r="AZ9914" s="33"/>
      <c r="BA9914" s="25"/>
    </row>
    <row r="9915" spans="52:57" x14ac:dyDescent="0.25">
      <c r="AZ9915" s="33"/>
      <c r="BA9915" s="25"/>
    </row>
    <row r="9916" spans="52:57" x14ac:dyDescent="0.25">
      <c r="AZ9916" s="45"/>
      <c r="BA9916" s="25"/>
    </row>
    <row r="9917" spans="52:57" x14ac:dyDescent="0.25">
      <c r="BA9917" s="25"/>
    </row>
    <row r="9918" spans="52:57" x14ac:dyDescent="0.25">
      <c r="AZ9918" s="34"/>
      <c r="BA9918" s="25"/>
    </row>
    <row r="9919" spans="52:57" x14ac:dyDescent="0.25">
      <c r="AZ9919" s="33"/>
      <c r="BA9919" s="25"/>
    </row>
    <row r="9921" spans="52:57" x14ac:dyDescent="0.25">
      <c r="AZ9921" s="34"/>
      <c r="BA9921" s="35"/>
      <c r="BB9921" s="35"/>
      <c r="BC9921" s="35"/>
      <c r="BD9921" s="35"/>
    </row>
    <row r="9922" spans="52:57" x14ac:dyDescent="0.25">
      <c r="AZ9922" s="33"/>
    </row>
    <row r="9923" spans="52:57" x14ac:dyDescent="0.25">
      <c r="AZ9923" s="33"/>
      <c r="BA9923" s="25"/>
      <c r="BE9923" s="35"/>
    </row>
    <row r="9924" spans="52:57" x14ac:dyDescent="0.25">
      <c r="AZ9924" s="33"/>
      <c r="BA9924" s="25"/>
    </row>
    <row r="9925" spans="52:57" x14ac:dyDescent="0.25">
      <c r="AZ9925" s="33"/>
      <c r="BA9925" s="25"/>
    </row>
    <row r="9926" spans="52:57" x14ac:dyDescent="0.25">
      <c r="AZ9926" s="45"/>
      <c r="BA9926" s="25"/>
    </row>
    <row r="9927" spans="52:57" x14ac:dyDescent="0.25">
      <c r="BA9927" s="25"/>
    </row>
    <row r="9928" spans="52:57" x14ac:dyDescent="0.25">
      <c r="AZ9928" s="34"/>
      <c r="BA9928" s="25"/>
    </row>
    <row r="9929" spans="52:57" x14ac:dyDescent="0.25">
      <c r="AZ9929" s="33"/>
      <c r="BA9929" s="25"/>
    </row>
    <row r="9931" spans="52:57" x14ac:dyDescent="0.25">
      <c r="AZ9931" s="34"/>
      <c r="BA9931" s="35"/>
      <c r="BB9931" s="35"/>
      <c r="BC9931" s="35"/>
      <c r="BD9931" s="35"/>
    </row>
    <row r="9932" spans="52:57" x14ac:dyDescent="0.25">
      <c r="AZ9932" s="33"/>
    </row>
    <row r="9933" spans="52:57" x14ac:dyDescent="0.25">
      <c r="AZ9933" s="33"/>
      <c r="BA9933" s="25"/>
      <c r="BE9933" s="35"/>
    </row>
    <row r="9934" spans="52:57" x14ac:dyDescent="0.25">
      <c r="AZ9934" s="33"/>
      <c r="BA9934" s="25"/>
    </row>
    <row r="9935" spans="52:57" x14ac:dyDescent="0.25">
      <c r="AZ9935" s="33"/>
      <c r="BA9935" s="25"/>
    </row>
    <row r="9936" spans="52:57" x14ac:dyDescent="0.25">
      <c r="AZ9936" s="45"/>
      <c r="BA9936" s="25"/>
    </row>
    <row r="9937" spans="52:57" x14ac:dyDescent="0.25">
      <c r="BA9937" s="25"/>
    </row>
    <row r="9938" spans="52:57" x14ac:dyDescent="0.25">
      <c r="AZ9938" s="34"/>
      <c r="BA9938" s="25"/>
    </row>
    <row r="9939" spans="52:57" x14ac:dyDescent="0.25">
      <c r="AZ9939" s="33"/>
      <c r="BA9939" s="25"/>
    </row>
    <row r="9941" spans="52:57" x14ac:dyDescent="0.25">
      <c r="AZ9941" s="34"/>
      <c r="BA9941" s="35"/>
      <c r="BB9941" s="35"/>
      <c r="BC9941" s="35"/>
      <c r="BD9941" s="35"/>
    </row>
    <row r="9942" spans="52:57" x14ac:dyDescent="0.25">
      <c r="AZ9942" s="33"/>
    </row>
    <row r="9943" spans="52:57" x14ac:dyDescent="0.25">
      <c r="AZ9943" s="33"/>
      <c r="BA9943" s="25"/>
      <c r="BE9943" s="35"/>
    </row>
    <row r="9944" spans="52:57" x14ac:dyDescent="0.25">
      <c r="AZ9944" s="33"/>
      <c r="BA9944" s="25"/>
    </row>
    <row r="9945" spans="52:57" x14ac:dyDescent="0.25">
      <c r="AZ9945" s="33"/>
      <c r="BA9945" s="25"/>
    </row>
    <row r="9946" spans="52:57" x14ac:dyDescent="0.25">
      <c r="AZ9946" s="45"/>
      <c r="BA9946" s="25"/>
    </row>
    <row r="9947" spans="52:57" x14ac:dyDescent="0.25">
      <c r="BA9947" s="25"/>
    </row>
    <row r="9948" spans="52:57" x14ac:dyDescent="0.25">
      <c r="AZ9948" s="34"/>
      <c r="BA9948" s="25"/>
    </row>
    <row r="9949" spans="52:57" x14ac:dyDescent="0.25">
      <c r="AZ9949" s="33"/>
      <c r="BA9949" s="25"/>
    </row>
    <row r="9951" spans="52:57" x14ac:dyDescent="0.25">
      <c r="AZ9951" s="34"/>
      <c r="BA9951" s="35"/>
      <c r="BB9951" s="35"/>
      <c r="BC9951" s="35"/>
      <c r="BD9951" s="35"/>
    </row>
    <row r="9952" spans="52:57" x14ac:dyDescent="0.25">
      <c r="AZ9952" s="33"/>
    </row>
    <row r="9953" spans="52:57" x14ac:dyDescent="0.25">
      <c r="AZ9953" s="33"/>
      <c r="BA9953" s="25"/>
      <c r="BE9953" s="35"/>
    </row>
    <row r="9954" spans="52:57" x14ac:dyDescent="0.25">
      <c r="AZ9954" s="33"/>
      <c r="BA9954" s="25"/>
    </row>
    <row r="9955" spans="52:57" x14ac:dyDescent="0.25">
      <c r="AZ9955" s="33"/>
      <c r="BA9955" s="25"/>
    </row>
    <row r="9956" spans="52:57" x14ac:dyDescent="0.25">
      <c r="AZ9956" s="45"/>
      <c r="BA9956" s="25"/>
    </row>
    <row r="9957" spans="52:57" x14ac:dyDescent="0.25">
      <c r="BA9957" s="25"/>
    </row>
    <row r="9958" spans="52:57" x14ac:dyDescent="0.25">
      <c r="AZ9958" s="34"/>
      <c r="BA9958" s="25"/>
    </row>
    <row r="9959" spans="52:57" x14ac:dyDescent="0.25">
      <c r="AZ9959" s="33"/>
      <c r="BA9959" s="25"/>
    </row>
    <row r="9961" spans="52:57" x14ac:dyDescent="0.25">
      <c r="AZ9961" s="34"/>
      <c r="BA9961" s="35"/>
      <c r="BB9961" s="35"/>
      <c r="BC9961" s="35"/>
      <c r="BD9961" s="35"/>
    </row>
    <row r="9962" spans="52:57" x14ac:dyDescent="0.25">
      <c r="AZ9962" s="33"/>
    </row>
    <row r="9963" spans="52:57" x14ac:dyDescent="0.25">
      <c r="AZ9963" s="33"/>
      <c r="BA9963" s="25"/>
      <c r="BE9963" s="35"/>
    </row>
    <row r="9964" spans="52:57" x14ac:dyDescent="0.25">
      <c r="AZ9964" s="33"/>
      <c r="BA9964" s="25"/>
    </row>
    <row r="9965" spans="52:57" x14ac:dyDescent="0.25">
      <c r="AZ9965" s="33"/>
      <c r="BA9965" s="25"/>
    </row>
    <row r="9966" spans="52:57" x14ac:dyDescent="0.25">
      <c r="AZ9966" s="45"/>
      <c r="BA9966" s="25"/>
    </row>
    <row r="9967" spans="52:57" x14ac:dyDescent="0.25">
      <c r="BA9967" s="25"/>
    </row>
    <row r="9968" spans="52:57" x14ac:dyDescent="0.25">
      <c r="AZ9968" s="34"/>
      <c r="BA9968" s="25"/>
    </row>
    <row r="9969" spans="52:57" x14ac:dyDescent="0.25">
      <c r="AZ9969" s="33"/>
      <c r="BA9969" s="25"/>
    </row>
    <row r="9971" spans="52:57" x14ac:dyDescent="0.25">
      <c r="AZ9971" s="34"/>
      <c r="BA9971" s="35"/>
      <c r="BB9971" s="35"/>
      <c r="BC9971" s="35"/>
      <c r="BD9971" s="35"/>
    </row>
    <row r="9972" spans="52:57" x14ac:dyDescent="0.25">
      <c r="AZ9972" s="33"/>
    </row>
    <row r="9973" spans="52:57" x14ac:dyDescent="0.25">
      <c r="AZ9973" s="33"/>
      <c r="BA9973" s="25"/>
      <c r="BE9973" s="35"/>
    </row>
    <row r="9974" spans="52:57" x14ac:dyDescent="0.25">
      <c r="AZ9974" s="33"/>
      <c r="BA9974" s="25"/>
    </row>
    <row r="9975" spans="52:57" x14ac:dyDescent="0.25">
      <c r="AZ9975" s="33"/>
      <c r="BA9975" s="25"/>
    </row>
    <row r="9976" spans="52:57" x14ac:dyDescent="0.25">
      <c r="AZ9976" s="45"/>
      <c r="BA9976" s="25"/>
    </row>
    <row r="9977" spans="52:57" x14ac:dyDescent="0.25">
      <c r="BA9977" s="25"/>
    </row>
    <row r="9978" spans="52:57" x14ac:dyDescent="0.25">
      <c r="AZ9978" s="34"/>
      <c r="BA9978" s="25"/>
    </row>
    <row r="9979" spans="52:57" x14ac:dyDescent="0.25">
      <c r="AZ9979" s="33"/>
      <c r="BA9979" s="25"/>
    </row>
    <row r="9981" spans="52:57" x14ac:dyDescent="0.25">
      <c r="AZ9981" s="34"/>
      <c r="BA9981" s="35"/>
      <c r="BB9981" s="35"/>
      <c r="BC9981" s="35"/>
      <c r="BD9981" s="35"/>
    </row>
    <row r="9982" spans="52:57" x14ac:dyDescent="0.25">
      <c r="AZ9982" s="33"/>
    </row>
    <row r="9983" spans="52:57" x14ac:dyDescent="0.25">
      <c r="AZ9983" s="33"/>
      <c r="BA9983" s="25"/>
      <c r="BE9983" s="35"/>
    </row>
    <row r="9984" spans="52:57" x14ac:dyDescent="0.25">
      <c r="AZ9984" s="33"/>
      <c r="BA9984" s="25"/>
    </row>
    <row r="9985" spans="52:57" x14ac:dyDescent="0.25">
      <c r="AZ9985" s="33"/>
      <c r="BA9985" s="25"/>
    </row>
    <row r="9986" spans="52:57" x14ac:dyDescent="0.25">
      <c r="AZ9986" s="45"/>
      <c r="BA9986" s="25"/>
    </row>
    <row r="9987" spans="52:57" x14ac:dyDescent="0.25">
      <c r="BA9987" s="25"/>
    </row>
    <row r="9988" spans="52:57" x14ac:dyDescent="0.25">
      <c r="AZ9988" s="34"/>
      <c r="BA9988" s="25"/>
    </row>
    <row r="9989" spans="52:57" x14ac:dyDescent="0.25">
      <c r="AZ9989" s="33"/>
      <c r="BA9989" s="25"/>
    </row>
    <row r="9991" spans="52:57" x14ac:dyDescent="0.25">
      <c r="AZ9991" s="34"/>
      <c r="BA9991" s="35"/>
      <c r="BB9991" s="35"/>
      <c r="BC9991" s="35"/>
      <c r="BD9991" s="35"/>
    </row>
    <row r="9992" spans="52:57" x14ac:dyDescent="0.25">
      <c r="AZ9992" s="33"/>
    </row>
    <row r="9993" spans="52:57" x14ac:dyDescent="0.25">
      <c r="AZ9993" s="33"/>
      <c r="BA9993" s="25"/>
      <c r="BE9993" s="35"/>
    </row>
    <row r="9994" spans="52:57" x14ac:dyDescent="0.25">
      <c r="AZ9994" s="33"/>
      <c r="BA9994" s="25"/>
    </row>
    <row r="9995" spans="52:57" x14ac:dyDescent="0.25">
      <c r="AZ9995" s="33"/>
      <c r="BA9995" s="25"/>
    </row>
    <row r="9996" spans="52:57" x14ac:dyDescent="0.25">
      <c r="AZ9996" s="45"/>
      <c r="BA9996" s="25"/>
    </row>
    <row r="9997" spans="52:57" x14ac:dyDescent="0.25">
      <c r="BA9997" s="25"/>
    </row>
    <row r="9998" spans="52:57" x14ac:dyDescent="0.25">
      <c r="AZ9998" s="34"/>
      <c r="BA9998" s="25"/>
    </row>
    <row r="9999" spans="52:57" x14ac:dyDescent="0.25">
      <c r="AZ9999" s="33"/>
      <c r="BA9999" s="25"/>
    </row>
    <row r="10001" spans="52:57" x14ac:dyDescent="0.25">
      <c r="AZ10001" s="34"/>
      <c r="BA10001" s="35"/>
      <c r="BB10001" s="35"/>
      <c r="BC10001" s="35"/>
      <c r="BD10001" s="35"/>
    </row>
    <row r="10002" spans="52:57" x14ac:dyDescent="0.25">
      <c r="AZ10002" s="33"/>
    </row>
    <row r="10003" spans="52:57" x14ac:dyDescent="0.25">
      <c r="AZ10003" s="33"/>
      <c r="BA10003" s="25"/>
      <c r="BE10003" s="35"/>
    </row>
    <row r="10004" spans="52:57" x14ac:dyDescent="0.25">
      <c r="AZ10004" s="33"/>
      <c r="BA10004" s="25"/>
    </row>
    <row r="10005" spans="52:57" x14ac:dyDescent="0.25">
      <c r="AZ10005" s="33"/>
      <c r="BA10005" s="25"/>
    </row>
    <row r="10006" spans="52:57" x14ac:dyDescent="0.25">
      <c r="AZ10006" s="45"/>
      <c r="BA10006" s="25"/>
    </row>
    <row r="10007" spans="52:57" x14ac:dyDescent="0.25">
      <c r="BA10007" s="25"/>
    </row>
    <row r="10008" spans="52:57" x14ac:dyDescent="0.25">
      <c r="AZ10008" s="34"/>
      <c r="BA10008" s="25"/>
    </row>
    <row r="10009" spans="52:57" x14ac:dyDescent="0.25">
      <c r="AZ10009" s="33"/>
      <c r="BA10009" s="25"/>
    </row>
    <row r="10011" spans="52:57" x14ac:dyDescent="0.25">
      <c r="AZ10011" s="34"/>
      <c r="BA10011" s="35"/>
      <c r="BB10011" s="35"/>
      <c r="BC10011" s="35"/>
      <c r="BD10011" s="35"/>
    </row>
    <row r="10012" spans="52:57" x14ac:dyDescent="0.25">
      <c r="AZ10012" s="33"/>
    </row>
    <row r="10013" spans="52:57" x14ac:dyDescent="0.25">
      <c r="AZ10013" s="33"/>
      <c r="BA10013" s="25"/>
      <c r="BE10013" s="35"/>
    </row>
    <row r="10014" spans="52:57" x14ac:dyDescent="0.25">
      <c r="AZ10014" s="33"/>
      <c r="BA10014" s="25"/>
    </row>
    <row r="10015" spans="52:57" x14ac:dyDescent="0.25">
      <c r="AZ10015" s="33"/>
      <c r="BA10015" s="25"/>
    </row>
    <row r="10016" spans="52:57" x14ac:dyDescent="0.25">
      <c r="AZ10016" s="45"/>
      <c r="BA10016" s="25"/>
    </row>
    <row r="10017" spans="52:57" x14ac:dyDescent="0.25">
      <c r="BA10017" s="25"/>
    </row>
    <row r="10018" spans="52:57" x14ac:dyDescent="0.25">
      <c r="AZ10018" s="34"/>
      <c r="BA10018" s="25"/>
    </row>
    <row r="10019" spans="52:57" x14ac:dyDescent="0.25">
      <c r="AZ10019" s="33"/>
      <c r="BA10019" s="25"/>
    </row>
    <row r="10021" spans="52:57" x14ac:dyDescent="0.25">
      <c r="AZ10021" s="34"/>
      <c r="BA10021" s="35"/>
      <c r="BB10021" s="35"/>
      <c r="BC10021" s="35"/>
      <c r="BD10021" s="35"/>
    </row>
    <row r="10022" spans="52:57" x14ac:dyDescent="0.25">
      <c r="AZ10022" s="33"/>
    </row>
    <row r="10023" spans="52:57" x14ac:dyDescent="0.25">
      <c r="AZ10023" s="33"/>
      <c r="BA10023" s="25"/>
      <c r="BE10023" s="35"/>
    </row>
    <row r="10024" spans="52:57" x14ac:dyDescent="0.25">
      <c r="AZ10024" s="33"/>
      <c r="BA10024" s="25"/>
    </row>
    <row r="10025" spans="52:57" x14ac:dyDescent="0.25">
      <c r="AZ10025" s="33"/>
      <c r="BA10025" s="25"/>
    </row>
    <row r="10026" spans="52:57" x14ac:dyDescent="0.25">
      <c r="AZ10026" s="45"/>
      <c r="BA10026" s="25"/>
    </row>
    <row r="10027" spans="52:57" x14ac:dyDescent="0.25">
      <c r="BA10027" s="25"/>
    </row>
    <row r="10028" spans="52:57" x14ac:dyDescent="0.25">
      <c r="AZ10028" s="34"/>
      <c r="BA10028" s="25"/>
    </row>
    <row r="10029" spans="52:57" x14ac:dyDescent="0.25">
      <c r="AZ10029" s="33"/>
      <c r="BA10029" s="25"/>
    </row>
    <row r="10031" spans="52:57" x14ac:dyDescent="0.25">
      <c r="AZ10031" s="34"/>
      <c r="BA10031" s="35"/>
      <c r="BB10031" s="35"/>
      <c r="BC10031" s="35"/>
      <c r="BD10031" s="35"/>
    </row>
    <row r="10032" spans="52:57" x14ac:dyDescent="0.25">
      <c r="AZ10032" s="33"/>
    </row>
    <row r="10033" spans="52:57" x14ac:dyDescent="0.25">
      <c r="AZ10033" s="33"/>
      <c r="BA10033" s="25"/>
      <c r="BE10033" s="35"/>
    </row>
    <row r="10034" spans="52:57" x14ac:dyDescent="0.25">
      <c r="AZ10034" s="33"/>
      <c r="BA10034" s="25"/>
    </row>
    <row r="10035" spans="52:57" x14ac:dyDescent="0.25">
      <c r="AZ10035" s="33"/>
      <c r="BA10035" s="25"/>
    </row>
    <row r="10036" spans="52:57" x14ac:dyDescent="0.25">
      <c r="AZ10036" s="45"/>
      <c r="BA10036" s="25"/>
    </row>
    <row r="10037" spans="52:57" x14ac:dyDescent="0.25">
      <c r="BA10037" s="25"/>
    </row>
    <row r="10038" spans="52:57" x14ac:dyDescent="0.25">
      <c r="AZ10038" s="34"/>
      <c r="BA10038" s="25"/>
    </row>
    <row r="10039" spans="52:57" x14ac:dyDescent="0.25">
      <c r="AZ10039" s="33"/>
      <c r="BA10039" s="25"/>
    </row>
    <row r="10041" spans="52:57" x14ac:dyDescent="0.25">
      <c r="AZ10041" s="34"/>
      <c r="BA10041" s="35"/>
      <c r="BB10041" s="35"/>
      <c r="BC10041" s="35"/>
      <c r="BD10041" s="35"/>
    </row>
    <row r="10042" spans="52:57" x14ac:dyDescent="0.25">
      <c r="AZ10042" s="33"/>
    </row>
    <row r="10043" spans="52:57" x14ac:dyDescent="0.25">
      <c r="AZ10043" s="33"/>
      <c r="BA10043" s="25"/>
      <c r="BE10043" s="35"/>
    </row>
    <row r="10044" spans="52:57" x14ac:dyDescent="0.25">
      <c r="AZ10044" s="33"/>
      <c r="BA10044" s="25"/>
    </row>
    <row r="10045" spans="52:57" x14ac:dyDescent="0.25">
      <c r="AZ10045" s="33"/>
      <c r="BA10045" s="25"/>
    </row>
    <row r="10046" spans="52:57" x14ac:dyDescent="0.25">
      <c r="AZ10046" s="45"/>
      <c r="BA10046" s="25"/>
    </row>
    <row r="10047" spans="52:57" x14ac:dyDescent="0.25">
      <c r="BA10047" s="25"/>
    </row>
    <row r="10048" spans="52:57" x14ac:dyDescent="0.25">
      <c r="AZ10048" s="34"/>
      <c r="BA10048" s="25"/>
    </row>
    <row r="10049" spans="52:57" x14ac:dyDescent="0.25">
      <c r="AZ10049" s="33"/>
      <c r="BA10049" s="25"/>
    </row>
    <row r="10051" spans="52:57" x14ac:dyDescent="0.25">
      <c r="AZ10051" s="34"/>
      <c r="BA10051" s="35"/>
      <c r="BB10051" s="35"/>
      <c r="BC10051" s="35"/>
      <c r="BD10051" s="35"/>
    </row>
    <row r="10052" spans="52:57" x14ac:dyDescent="0.25">
      <c r="AZ10052" s="33"/>
    </row>
    <row r="10053" spans="52:57" x14ac:dyDescent="0.25">
      <c r="AZ10053" s="33"/>
      <c r="BA10053" s="25"/>
      <c r="BE10053" s="35"/>
    </row>
    <row r="10054" spans="52:57" x14ac:dyDescent="0.25">
      <c r="AZ10054" s="33"/>
      <c r="BA10054" s="25"/>
    </row>
    <row r="10055" spans="52:57" x14ac:dyDescent="0.25">
      <c r="AZ10055" s="33"/>
      <c r="BA10055" s="25"/>
    </row>
    <row r="10056" spans="52:57" x14ac:dyDescent="0.25">
      <c r="AZ10056" s="45"/>
      <c r="BA10056" s="25"/>
    </row>
    <row r="10057" spans="52:57" x14ac:dyDescent="0.25">
      <c r="BA10057" s="25"/>
    </row>
    <row r="10058" spans="52:57" x14ac:dyDescent="0.25">
      <c r="AZ10058" s="34"/>
      <c r="BA10058" s="25"/>
    </row>
    <row r="10059" spans="52:57" x14ac:dyDescent="0.25">
      <c r="AZ10059" s="33"/>
      <c r="BA10059" s="25"/>
    </row>
    <row r="10061" spans="52:57" x14ac:dyDescent="0.25">
      <c r="AZ10061" s="34"/>
      <c r="BA10061" s="35"/>
      <c r="BB10061" s="35"/>
      <c r="BC10061" s="35"/>
      <c r="BD10061" s="35"/>
    </row>
    <row r="10062" spans="52:57" x14ac:dyDescent="0.25">
      <c r="AZ10062" s="33"/>
    </row>
    <row r="10063" spans="52:57" x14ac:dyDescent="0.25">
      <c r="AZ10063" s="33"/>
      <c r="BA10063" s="25"/>
      <c r="BE10063" s="35"/>
    </row>
    <row r="10064" spans="52:57" x14ac:dyDescent="0.25">
      <c r="AZ10064" s="33"/>
      <c r="BA10064" s="25"/>
    </row>
    <row r="10065" spans="52:57" x14ac:dyDescent="0.25">
      <c r="AZ10065" s="33"/>
      <c r="BA10065" s="25"/>
    </row>
    <row r="10066" spans="52:57" x14ac:dyDescent="0.25">
      <c r="AZ10066" s="45"/>
      <c r="BA10066" s="25"/>
    </row>
    <row r="10067" spans="52:57" x14ac:dyDescent="0.25">
      <c r="BA10067" s="25"/>
    </row>
    <row r="10068" spans="52:57" x14ac:dyDescent="0.25">
      <c r="AZ10068" s="34"/>
      <c r="BA10068" s="25"/>
    </row>
    <row r="10069" spans="52:57" x14ac:dyDescent="0.25">
      <c r="AZ10069" s="33"/>
      <c r="BA10069" s="25"/>
    </row>
    <row r="10071" spans="52:57" x14ac:dyDescent="0.25">
      <c r="AZ10071" s="34"/>
      <c r="BA10071" s="35"/>
      <c r="BB10071" s="35"/>
      <c r="BC10071" s="35"/>
      <c r="BD10071" s="35"/>
    </row>
    <row r="10072" spans="52:57" x14ac:dyDescent="0.25">
      <c r="AZ10072" s="33"/>
    </row>
    <row r="10073" spans="52:57" x14ac:dyDescent="0.25">
      <c r="AZ10073" s="33"/>
      <c r="BA10073" s="25"/>
      <c r="BE10073" s="35"/>
    </row>
    <row r="10074" spans="52:57" x14ac:dyDescent="0.25">
      <c r="AZ10074" s="33"/>
      <c r="BA10074" s="25"/>
    </row>
    <row r="10075" spans="52:57" x14ac:dyDescent="0.25">
      <c r="AZ10075" s="33"/>
      <c r="BA10075" s="25"/>
    </row>
    <row r="10076" spans="52:57" x14ac:dyDescent="0.25">
      <c r="AZ10076" s="45"/>
      <c r="BA10076" s="25"/>
    </row>
    <row r="10077" spans="52:57" x14ac:dyDescent="0.25">
      <c r="BA10077" s="25"/>
    </row>
    <row r="10078" spans="52:57" x14ac:dyDescent="0.25">
      <c r="AZ10078" s="34"/>
      <c r="BA10078" s="25"/>
    </row>
    <row r="10079" spans="52:57" x14ac:dyDescent="0.25">
      <c r="AZ10079" s="33"/>
      <c r="BA10079" s="25"/>
    </row>
    <row r="10081" spans="52:57" x14ac:dyDescent="0.25">
      <c r="AZ10081" s="34"/>
      <c r="BA10081" s="35"/>
      <c r="BB10081" s="35"/>
      <c r="BC10081" s="35"/>
      <c r="BD10081" s="35"/>
    </row>
    <row r="10082" spans="52:57" x14ac:dyDescent="0.25">
      <c r="AZ10082" s="33"/>
    </row>
    <row r="10083" spans="52:57" x14ac:dyDescent="0.25">
      <c r="AZ10083" s="33"/>
      <c r="BA10083" s="25"/>
      <c r="BE10083" s="35"/>
    </row>
    <row r="10084" spans="52:57" x14ac:dyDescent="0.25">
      <c r="AZ10084" s="33"/>
      <c r="BA10084" s="25"/>
    </row>
    <row r="10085" spans="52:57" x14ac:dyDescent="0.25">
      <c r="AZ10085" s="33"/>
      <c r="BA10085" s="25"/>
    </row>
    <row r="10086" spans="52:57" x14ac:dyDescent="0.25">
      <c r="AZ10086" s="45"/>
      <c r="BA10086" s="25"/>
    </row>
    <row r="10087" spans="52:57" x14ac:dyDescent="0.25">
      <c r="BA10087" s="25"/>
    </row>
    <row r="10088" spans="52:57" x14ac:dyDescent="0.25">
      <c r="AZ10088" s="34"/>
      <c r="BA10088" s="25"/>
    </row>
    <row r="10089" spans="52:57" x14ac:dyDescent="0.25">
      <c r="AZ10089" s="33"/>
      <c r="BA10089" s="25"/>
    </row>
    <row r="10091" spans="52:57" x14ac:dyDescent="0.25">
      <c r="AZ10091" s="34"/>
      <c r="BA10091" s="35"/>
      <c r="BB10091" s="35"/>
      <c r="BC10091" s="35"/>
      <c r="BD10091" s="35"/>
    </row>
    <row r="10092" spans="52:57" x14ac:dyDescent="0.25">
      <c r="AZ10092" s="33"/>
    </row>
    <row r="10093" spans="52:57" x14ac:dyDescent="0.25">
      <c r="AZ10093" s="33"/>
      <c r="BA10093" s="25"/>
      <c r="BE10093" s="35"/>
    </row>
    <row r="10094" spans="52:57" x14ac:dyDescent="0.25">
      <c r="AZ10094" s="33"/>
      <c r="BA10094" s="25"/>
    </row>
    <row r="10095" spans="52:57" x14ac:dyDescent="0.25">
      <c r="AZ10095" s="33"/>
      <c r="BA10095" s="25"/>
    </row>
    <row r="10096" spans="52:57" x14ac:dyDescent="0.25">
      <c r="AZ10096" s="45"/>
      <c r="BA10096" s="25"/>
    </row>
    <row r="10097" spans="52:57" x14ac:dyDescent="0.25">
      <c r="BA10097" s="25"/>
    </row>
    <row r="10098" spans="52:57" x14ac:dyDescent="0.25">
      <c r="AZ10098" s="34"/>
      <c r="BA10098" s="25"/>
    </row>
    <row r="10099" spans="52:57" x14ac:dyDescent="0.25">
      <c r="AZ10099" s="33"/>
      <c r="BA10099" s="25"/>
    </row>
    <row r="10101" spans="52:57" x14ac:dyDescent="0.25">
      <c r="AZ10101" s="34"/>
      <c r="BA10101" s="35"/>
      <c r="BB10101" s="35"/>
      <c r="BC10101" s="35"/>
      <c r="BD10101" s="35"/>
    </row>
    <row r="10102" spans="52:57" x14ac:dyDescent="0.25">
      <c r="AZ10102" s="33"/>
    </row>
    <row r="10103" spans="52:57" x14ac:dyDescent="0.25">
      <c r="AZ10103" s="33"/>
      <c r="BA10103" s="25"/>
      <c r="BE10103" s="35"/>
    </row>
    <row r="10104" spans="52:57" x14ac:dyDescent="0.25">
      <c r="AZ10104" s="33"/>
      <c r="BA10104" s="25"/>
    </row>
    <row r="10105" spans="52:57" x14ac:dyDescent="0.25">
      <c r="AZ10105" s="33"/>
      <c r="BA10105" s="25"/>
    </row>
    <row r="10106" spans="52:57" x14ac:dyDescent="0.25">
      <c r="AZ10106" s="45"/>
      <c r="BA10106" s="25"/>
    </row>
    <row r="10107" spans="52:57" x14ac:dyDescent="0.25">
      <c r="BA10107" s="25"/>
    </row>
    <row r="10108" spans="52:57" x14ac:dyDescent="0.25">
      <c r="AZ10108" s="34"/>
      <c r="BA10108" s="25"/>
    </row>
    <row r="10109" spans="52:57" x14ac:dyDescent="0.25">
      <c r="AZ10109" s="33"/>
      <c r="BA10109" s="25"/>
    </row>
    <row r="10111" spans="52:57" x14ac:dyDescent="0.25">
      <c r="AZ10111" s="34"/>
      <c r="BA10111" s="35"/>
      <c r="BB10111" s="35"/>
      <c r="BC10111" s="35"/>
      <c r="BD10111" s="35"/>
    </row>
    <row r="10112" spans="52:57" x14ac:dyDescent="0.25">
      <c r="AZ10112" s="33"/>
    </row>
    <row r="10113" spans="52:57" x14ac:dyDescent="0.25">
      <c r="AZ10113" s="33"/>
      <c r="BA10113" s="25"/>
      <c r="BE10113" s="35"/>
    </row>
    <row r="10114" spans="52:57" x14ac:dyDescent="0.25">
      <c r="AZ10114" s="33"/>
      <c r="BA10114" s="25"/>
    </row>
    <row r="10115" spans="52:57" x14ac:dyDescent="0.25">
      <c r="AZ10115" s="33"/>
      <c r="BA10115" s="25"/>
    </row>
    <row r="10116" spans="52:57" x14ac:dyDescent="0.25">
      <c r="AZ10116" s="45"/>
      <c r="BA10116" s="25"/>
    </row>
    <row r="10117" spans="52:57" x14ac:dyDescent="0.25">
      <c r="BA10117" s="25"/>
    </row>
    <row r="10118" spans="52:57" x14ac:dyDescent="0.25">
      <c r="AZ10118" s="34"/>
      <c r="BA10118" s="25"/>
    </row>
    <row r="10119" spans="52:57" x14ac:dyDescent="0.25">
      <c r="AZ10119" s="33"/>
      <c r="BA10119" s="25"/>
    </row>
    <row r="10121" spans="52:57" x14ac:dyDescent="0.25">
      <c r="AZ10121" s="34"/>
      <c r="BA10121" s="35"/>
      <c r="BB10121" s="35"/>
      <c r="BC10121" s="35"/>
      <c r="BD10121" s="35"/>
    </row>
    <row r="10122" spans="52:57" x14ac:dyDescent="0.25">
      <c r="AZ10122" s="33"/>
    </row>
    <row r="10123" spans="52:57" x14ac:dyDescent="0.25">
      <c r="AZ10123" s="33"/>
      <c r="BA10123" s="25"/>
      <c r="BE10123" s="35"/>
    </row>
    <row r="10124" spans="52:57" x14ac:dyDescent="0.25">
      <c r="AZ10124" s="33"/>
      <c r="BA10124" s="25"/>
    </row>
    <row r="10125" spans="52:57" x14ac:dyDescent="0.25">
      <c r="AZ10125" s="33"/>
      <c r="BA10125" s="25"/>
    </row>
    <row r="10126" spans="52:57" x14ac:dyDescent="0.25">
      <c r="AZ10126" s="45"/>
      <c r="BA10126" s="25"/>
    </row>
    <row r="10127" spans="52:57" x14ac:dyDescent="0.25">
      <c r="BA10127" s="25"/>
    </row>
    <row r="10128" spans="52:57" x14ac:dyDescent="0.25">
      <c r="AZ10128" s="34"/>
      <c r="BA10128" s="25"/>
    </row>
    <row r="10129" spans="52:57" x14ac:dyDescent="0.25">
      <c r="AZ10129" s="33"/>
      <c r="BA10129" s="25"/>
    </row>
    <row r="10131" spans="52:57" x14ac:dyDescent="0.25">
      <c r="AZ10131" s="34"/>
      <c r="BA10131" s="35"/>
      <c r="BB10131" s="35"/>
      <c r="BC10131" s="35"/>
      <c r="BD10131" s="35"/>
    </row>
    <row r="10132" spans="52:57" x14ac:dyDescent="0.25">
      <c r="AZ10132" s="33"/>
    </row>
    <row r="10133" spans="52:57" x14ac:dyDescent="0.25">
      <c r="AZ10133" s="33"/>
      <c r="BA10133" s="25"/>
      <c r="BE10133" s="35"/>
    </row>
    <row r="10134" spans="52:57" x14ac:dyDescent="0.25">
      <c r="AZ10134" s="33"/>
      <c r="BA10134" s="25"/>
    </row>
    <row r="10135" spans="52:57" x14ac:dyDescent="0.25">
      <c r="AZ10135" s="33"/>
      <c r="BA10135" s="25"/>
    </row>
    <row r="10136" spans="52:57" x14ac:dyDescent="0.25">
      <c r="AZ10136" s="45"/>
      <c r="BA10136" s="25"/>
    </row>
    <row r="10137" spans="52:57" x14ac:dyDescent="0.25">
      <c r="BA10137" s="25"/>
    </row>
    <row r="10138" spans="52:57" x14ac:dyDescent="0.25">
      <c r="AZ10138" s="34"/>
      <c r="BA10138" s="25"/>
    </row>
    <row r="10139" spans="52:57" x14ac:dyDescent="0.25">
      <c r="AZ10139" s="33"/>
      <c r="BA10139" s="25"/>
    </row>
    <row r="10141" spans="52:57" x14ac:dyDescent="0.25">
      <c r="AZ10141" s="34"/>
      <c r="BA10141" s="35"/>
      <c r="BB10141" s="35"/>
      <c r="BC10141" s="35"/>
      <c r="BD10141" s="35"/>
    </row>
    <row r="10142" spans="52:57" x14ac:dyDescent="0.25">
      <c r="AZ10142" s="33"/>
    </row>
    <row r="10143" spans="52:57" x14ac:dyDescent="0.25">
      <c r="AZ10143" s="33"/>
      <c r="BA10143" s="25"/>
      <c r="BE10143" s="35"/>
    </row>
    <row r="10144" spans="52:57" x14ac:dyDescent="0.25">
      <c r="AZ10144" s="33"/>
      <c r="BA10144" s="25"/>
    </row>
    <row r="10145" spans="52:57" x14ac:dyDescent="0.25">
      <c r="AZ10145" s="33"/>
      <c r="BA10145" s="25"/>
    </row>
    <row r="10146" spans="52:57" x14ac:dyDescent="0.25">
      <c r="AZ10146" s="45"/>
      <c r="BA10146" s="25"/>
    </row>
    <row r="10147" spans="52:57" x14ac:dyDescent="0.25">
      <c r="BA10147" s="25"/>
    </row>
    <row r="10148" spans="52:57" x14ac:dyDescent="0.25">
      <c r="AZ10148" s="34"/>
      <c r="BA10148" s="25"/>
    </row>
    <row r="10149" spans="52:57" x14ac:dyDescent="0.25">
      <c r="AZ10149" s="33"/>
      <c r="BA10149" s="25"/>
    </row>
    <row r="10151" spans="52:57" x14ac:dyDescent="0.25">
      <c r="AZ10151" s="34"/>
      <c r="BA10151" s="35"/>
      <c r="BB10151" s="35"/>
      <c r="BC10151" s="35"/>
      <c r="BD10151" s="35"/>
    </row>
    <row r="10152" spans="52:57" x14ac:dyDescent="0.25">
      <c r="AZ10152" s="33"/>
    </row>
    <row r="10153" spans="52:57" x14ac:dyDescent="0.25">
      <c r="AZ10153" s="33"/>
      <c r="BA10153" s="25"/>
      <c r="BE10153" s="35"/>
    </row>
    <row r="10154" spans="52:57" x14ac:dyDescent="0.25">
      <c r="AZ10154" s="33"/>
      <c r="BA10154" s="25"/>
    </row>
    <row r="10155" spans="52:57" x14ac:dyDescent="0.25">
      <c r="AZ10155" s="33"/>
      <c r="BA10155" s="25"/>
    </row>
    <row r="10156" spans="52:57" x14ac:dyDescent="0.25">
      <c r="AZ10156" s="45"/>
      <c r="BA10156" s="25"/>
    </row>
    <row r="10157" spans="52:57" x14ac:dyDescent="0.25">
      <c r="BA10157" s="25"/>
    </row>
    <row r="10158" spans="52:57" x14ac:dyDescent="0.25">
      <c r="AZ10158" s="34"/>
      <c r="BA10158" s="25"/>
    </row>
    <row r="10159" spans="52:57" x14ac:dyDescent="0.25">
      <c r="AZ10159" s="33"/>
      <c r="BA10159" s="25"/>
    </row>
    <row r="10161" spans="52:57" x14ac:dyDescent="0.25">
      <c r="AZ10161" s="34"/>
      <c r="BA10161" s="35"/>
      <c r="BB10161" s="35"/>
      <c r="BC10161" s="35"/>
      <c r="BD10161" s="35"/>
    </row>
    <row r="10162" spans="52:57" x14ac:dyDescent="0.25">
      <c r="AZ10162" s="33"/>
    </row>
    <row r="10163" spans="52:57" x14ac:dyDescent="0.25">
      <c r="AZ10163" s="33"/>
      <c r="BA10163" s="25"/>
      <c r="BE10163" s="35"/>
    </row>
    <row r="10164" spans="52:57" x14ac:dyDescent="0.25">
      <c r="AZ10164" s="33"/>
      <c r="BA10164" s="25"/>
    </row>
    <row r="10165" spans="52:57" x14ac:dyDescent="0.25">
      <c r="AZ10165" s="33"/>
      <c r="BA10165" s="25"/>
    </row>
    <row r="10166" spans="52:57" x14ac:dyDescent="0.25">
      <c r="AZ10166" s="45"/>
      <c r="BA10166" s="25"/>
    </row>
    <row r="10167" spans="52:57" x14ac:dyDescent="0.25">
      <c r="BA10167" s="25"/>
    </row>
    <row r="10168" spans="52:57" x14ac:dyDescent="0.25">
      <c r="AZ10168" s="34"/>
      <c r="BA10168" s="25"/>
    </row>
    <row r="10169" spans="52:57" x14ac:dyDescent="0.25">
      <c r="AZ10169" s="33"/>
      <c r="BA10169" s="25"/>
    </row>
    <row r="10171" spans="52:57" x14ac:dyDescent="0.25">
      <c r="AZ10171" s="34"/>
      <c r="BA10171" s="35"/>
      <c r="BB10171" s="35"/>
      <c r="BC10171" s="35"/>
      <c r="BD10171" s="35"/>
    </row>
    <row r="10172" spans="52:57" x14ac:dyDescent="0.25">
      <c r="AZ10172" s="33"/>
    </row>
    <row r="10173" spans="52:57" x14ac:dyDescent="0.25">
      <c r="AZ10173" s="33"/>
      <c r="BA10173" s="25"/>
      <c r="BE10173" s="35"/>
    </row>
    <row r="10174" spans="52:57" x14ac:dyDescent="0.25">
      <c r="AZ10174" s="33"/>
      <c r="BA10174" s="25"/>
    </row>
    <row r="10175" spans="52:57" x14ac:dyDescent="0.25">
      <c r="AZ10175" s="33"/>
      <c r="BA10175" s="25"/>
    </row>
    <row r="10176" spans="52:57" x14ac:dyDescent="0.25">
      <c r="AZ10176" s="45"/>
      <c r="BA10176" s="25"/>
    </row>
    <row r="10177" spans="52:57" x14ac:dyDescent="0.25">
      <c r="BA10177" s="25"/>
    </row>
    <row r="10178" spans="52:57" x14ac:dyDescent="0.25">
      <c r="AZ10178" s="34"/>
      <c r="BA10178" s="25"/>
    </row>
    <row r="10179" spans="52:57" x14ac:dyDescent="0.25">
      <c r="AZ10179" s="33"/>
      <c r="BA10179" s="25"/>
    </row>
    <row r="10181" spans="52:57" x14ac:dyDescent="0.25">
      <c r="AZ10181" s="34"/>
      <c r="BA10181" s="35"/>
      <c r="BB10181" s="35"/>
      <c r="BC10181" s="35"/>
      <c r="BD10181" s="35"/>
    </row>
    <row r="10182" spans="52:57" x14ac:dyDescent="0.25">
      <c r="AZ10182" s="33"/>
    </row>
    <row r="10183" spans="52:57" x14ac:dyDescent="0.25">
      <c r="AZ10183" s="33"/>
      <c r="BA10183" s="25"/>
      <c r="BE10183" s="35"/>
    </row>
    <row r="10184" spans="52:57" x14ac:dyDescent="0.25">
      <c r="AZ10184" s="33"/>
      <c r="BA10184" s="25"/>
    </row>
    <row r="10185" spans="52:57" x14ac:dyDescent="0.25">
      <c r="AZ10185" s="33"/>
      <c r="BA10185" s="25"/>
    </row>
    <row r="10186" spans="52:57" x14ac:dyDescent="0.25">
      <c r="AZ10186" s="45"/>
      <c r="BA10186" s="25"/>
    </row>
    <row r="10187" spans="52:57" x14ac:dyDescent="0.25">
      <c r="BA10187" s="25"/>
    </row>
    <row r="10188" spans="52:57" x14ac:dyDescent="0.25">
      <c r="AZ10188" s="34"/>
      <c r="BA10188" s="25"/>
    </row>
    <row r="10189" spans="52:57" x14ac:dyDescent="0.25">
      <c r="AZ10189" s="33"/>
      <c r="BA10189" s="25"/>
    </row>
    <row r="10191" spans="52:57" x14ac:dyDescent="0.25">
      <c r="AZ10191" s="34"/>
      <c r="BA10191" s="35"/>
      <c r="BB10191" s="35"/>
      <c r="BC10191" s="35"/>
      <c r="BD10191" s="35"/>
    </row>
    <row r="10192" spans="52:57" x14ac:dyDescent="0.25">
      <c r="AZ10192" s="33"/>
    </row>
    <row r="10193" spans="52:57" x14ac:dyDescent="0.25">
      <c r="AZ10193" s="33"/>
      <c r="BA10193" s="25"/>
      <c r="BE10193" s="35"/>
    </row>
    <row r="10194" spans="52:57" x14ac:dyDescent="0.25">
      <c r="AZ10194" s="33"/>
      <c r="BA10194" s="25"/>
    </row>
    <row r="10195" spans="52:57" x14ac:dyDescent="0.25">
      <c r="AZ10195" s="33"/>
      <c r="BA10195" s="25"/>
    </row>
    <row r="10196" spans="52:57" x14ac:dyDescent="0.25">
      <c r="AZ10196" s="45"/>
      <c r="BA10196" s="25"/>
    </row>
    <row r="10197" spans="52:57" x14ac:dyDescent="0.25">
      <c r="BA10197" s="25"/>
    </row>
    <row r="10198" spans="52:57" x14ac:dyDescent="0.25">
      <c r="AZ10198" s="34"/>
      <c r="BA10198" s="25"/>
    </row>
    <row r="10199" spans="52:57" x14ac:dyDescent="0.25">
      <c r="AZ10199" s="33"/>
      <c r="BA10199" s="25"/>
    </row>
    <row r="10201" spans="52:57" x14ac:dyDescent="0.25">
      <c r="AZ10201" s="34"/>
      <c r="BA10201" s="35"/>
      <c r="BB10201" s="35"/>
      <c r="BC10201" s="35"/>
      <c r="BD10201" s="35"/>
    </row>
    <row r="10202" spans="52:57" x14ac:dyDescent="0.25">
      <c r="AZ10202" s="33"/>
    </row>
    <row r="10203" spans="52:57" x14ac:dyDescent="0.25">
      <c r="AZ10203" s="33"/>
      <c r="BA10203" s="25"/>
      <c r="BE10203" s="35"/>
    </row>
    <row r="10204" spans="52:57" x14ac:dyDescent="0.25">
      <c r="AZ10204" s="33"/>
      <c r="BA10204" s="25"/>
    </row>
    <row r="10205" spans="52:57" x14ac:dyDescent="0.25">
      <c r="AZ10205" s="33"/>
      <c r="BA10205" s="25"/>
    </row>
    <row r="10206" spans="52:57" x14ac:dyDescent="0.25">
      <c r="AZ10206" s="45"/>
      <c r="BA10206" s="25"/>
    </row>
    <row r="10207" spans="52:57" x14ac:dyDescent="0.25">
      <c r="BA10207" s="25"/>
    </row>
    <row r="10208" spans="52:57" x14ac:dyDescent="0.25">
      <c r="AZ10208" s="34"/>
      <c r="BA10208" s="25"/>
    </row>
    <row r="10209" spans="52:57" x14ac:dyDescent="0.25">
      <c r="AZ10209" s="33"/>
      <c r="BA10209" s="25"/>
    </row>
    <row r="10211" spans="52:57" x14ac:dyDescent="0.25">
      <c r="AZ10211" s="34"/>
      <c r="BA10211" s="35"/>
      <c r="BB10211" s="35"/>
      <c r="BC10211" s="35"/>
      <c r="BD10211" s="35"/>
    </row>
    <row r="10212" spans="52:57" x14ac:dyDescent="0.25">
      <c r="AZ10212" s="33"/>
    </row>
    <row r="10213" spans="52:57" x14ac:dyDescent="0.25">
      <c r="AZ10213" s="33"/>
      <c r="BA10213" s="25"/>
      <c r="BE10213" s="35"/>
    </row>
    <row r="10214" spans="52:57" x14ac:dyDescent="0.25">
      <c r="AZ10214" s="33"/>
      <c r="BA10214" s="25"/>
    </row>
    <row r="10215" spans="52:57" x14ac:dyDescent="0.25">
      <c r="AZ10215" s="33"/>
      <c r="BA10215" s="25"/>
    </row>
    <row r="10216" spans="52:57" x14ac:dyDescent="0.25">
      <c r="AZ10216" s="45"/>
      <c r="BA10216" s="25"/>
    </row>
    <row r="10217" spans="52:57" x14ac:dyDescent="0.25">
      <c r="BA10217" s="25"/>
    </row>
    <row r="10218" spans="52:57" x14ac:dyDescent="0.25">
      <c r="AZ10218" s="34"/>
      <c r="BA10218" s="25"/>
    </row>
    <row r="10219" spans="52:57" x14ac:dyDescent="0.25">
      <c r="AZ10219" s="33"/>
      <c r="BA10219" s="25"/>
    </row>
    <row r="10221" spans="52:57" x14ac:dyDescent="0.25">
      <c r="AZ10221" s="34"/>
      <c r="BA10221" s="35"/>
      <c r="BB10221" s="35"/>
      <c r="BC10221" s="35"/>
      <c r="BD10221" s="35"/>
    </row>
    <row r="10222" spans="52:57" x14ac:dyDescent="0.25">
      <c r="AZ10222" s="33"/>
    </row>
    <row r="10223" spans="52:57" x14ac:dyDescent="0.25">
      <c r="AZ10223" s="33"/>
      <c r="BA10223" s="25"/>
      <c r="BE10223" s="35"/>
    </row>
    <row r="10224" spans="52:57" x14ac:dyDescent="0.25">
      <c r="AZ10224" s="33"/>
      <c r="BA10224" s="25"/>
    </row>
    <row r="10225" spans="52:57" x14ac:dyDescent="0.25">
      <c r="AZ10225" s="33"/>
      <c r="BA10225" s="25"/>
    </row>
    <row r="10226" spans="52:57" x14ac:dyDescent="0.25">
      <c r="AZ10226" s="45"/>
      <c r="BA10226" s="25"/>
    </row>
    <row r="10227" spans="52:57" x14ac:dyDescent="0.25">
      <c r="BA10227" s="25"/>
    </row>
    <row r="10228" spans="52:57" x14ac:dyDescent="0.25">
      <c r="AZ10228" s="34"/>
      <c r="BA10228" s="25"/>
    </row>
    <row r="10229" spans="52:57" x14ac:dyDescent="0.25">
      <c r="AZ10229" s="33"/>
      <c r="BA10229" s="25"/>
    </row>
    <row r="10231" spans="52:57" x14ac:dyDescent="0.25">
      <c r="AZ10231" s="34"/>
      <c r="BA10231" s="35"/>
      <c r="BB10231" s="35"/>
      <c r="BC10231" s="35"/>
      <c r="BD10231" s="35"/>
    </row>
    <row r="10232" spans="52:57" x14ac:dyDescent="0.25">
      <c r="AZ10232" s="33"/>
    </row>
    <row r="10233" spans="52:57" x14ac:dyDescent="0.25">
      <c r="AZ10233" s="33"/>
      <c r="BA10233" s="25"/>
      <c r="BE10233" s="35"/>
    </row>
    <row r="10234" spans="52:57" x14ac:dyDescent="0.25">
      <c r="AZ10234" s="33"/>
      <c r="BA10234" s="25"/>
    </row>
    <row r="10235" spans="52:57" x14ac:dyDescent="0.25">
      <c r="AZ10235" s="33"/>
      <c r="BA10235" s="25"/>
    </row>
    <row r="10236" spans="52:57" x14ac:dyDescent="0.25">
      <c r="AZ10236" s="45"/>
      <c r="BA10236" s="25"/>
    </row>
    <row r="10237" spans="52:57" x14ac:dyDescent="0.25">
      <c r="BA10237" s="25"/>
    </row>
    <row r="10238" spans="52:57" x14ac:dyDescent="0.25">
      <c r="AZ10238" s="34"/>
      <c r="BA10238" s="25"/>
    </row>
    <row r="10239" spans="52:57" x14ac:dyDescent="0.25">
      <c r="AZ10239" s="33"/>
      <c r="BA10239" s="25"/>
    </row>
    <row r="10241" spans="52:57" x14ac:dyDescent="0.25">
      <c r="AZ10241" s="34"/>
      <c r="BA10241" s="35"/>
      <c r="BB10241" s="35"/>
      <c r="BC10241" s="35"/>
      <c r="BD10241" s="35"/>
    </row>
    <row r="10242" spans="52:57" x14ac:dyDescent="0.25">
      <c r="AZ10242" s="33"/>
    </row>
    <row r="10243" spans="52:57" x14ac:dyDescent="0.25">
      <c r="AZ10243" s="33"/>
      <c r="BA10243" s="25"/>
      <c r="BE10243" s="35"/>
    </row>
    <row r="10244" spans="52:57" x14ac:dyDescent="0.25">
      <c r="AZ10244" s="33"/>
      <c r="BA10244" s="25"/>
    </row>
    <row r="10245" spans="52:57" x14ac:dyDescent="0.25">
      <c r="AZ10245" s="33"/>
      <c r="BA10245" s="25"/>
    </row>
    <row r="10246" spans="52:57" x14ac:dyDescent="0.25">
      <c r="AZ10246" s="45"/>
      <c r="BA10246" s="25"/>
    </row>
    <row r="10247" spans="52:57" x14ac:dyDescent="0.25">
      <c r="BA10247" s="25"/>
    </row>
    <row r="10248" spans="52:57" x14ac:dyDescent="0.25">
      <c r="AZ10248" s="34"/>
      <c r="BA10248" s="25"/>
    </row>
    <row r="10249" spans="52:57" x14ac:dyDescent="0.25">
      <c r="AZ10249" s="33"/>
      <c r="BA10249" s="25"/>
    </row>
    <row r="10251" spans="52:57" x14ac:dyDescent="0.25">
      <c r="AZ10251" s="34"/>
      <c r="BA10251" s="35"/>
      <c r="BB10251" s="35"/>
      <c r="BC10251" s="35"/>
      <c r="BD10251" s="35"/>
    </row>
    <row r="10252" spans="52:57" x14ac:dyDescent="0.25">
      <c r="AZ10252" s="33"/>
    </row>
    <row r="10253" spans="52:57" x14ac:dyDescent="0.25">
      <c r="AZ10253" s="33"/>
      <c r="BA10253" s="25"/>
      <c r="BE10253" s="35"/>
    </row>
    <row r="10254" spans="52:57" x14ac:dyDescent="0.25">
      <c r="AZ10254" s="33"/>
      <c r="BA10254" s="25"/>
    </row>
    <row r="10255" spans="52:57" x14ac:dyDescent="0.25">
      <c r="AZ10255" s="33"/>
      <c r="BA10255" s="25"/>
    </row>
    <row r="10256" spans="52:57" x14ac:dyDescent="0.25">
      <c r="AZ10256" s="45"/>
      <c r="BA10256" s="25"/>
    </row>
    <row r="10257" spans="52:57" x14ac:dyDescent="0.25">
      <c r="BA10257" s="25"/>
    </row>
    <row r="10258" spans="52:57" x14ac:dyDescent="0.25">
      <c r="AZ10258" s="34"/>
      <c r="BA10258" s="25"/>
    </row>
    <row r="10259" spans="52:57" x14ac:dyDescent="0.25">
      <c r="AZ10259" s="33"/>
      <c r="BA10259" s="25"/>
    </row>
    <row r="10261" spans="52:57" x14ac:dyDescent="0.25">
      <c r="AZ10261" s="34"/>
      <c r="BA10261" s="35"/>
      <c r="BB10261" s="35"/>
      <c r="BC10261" s="35"/>
      <c r="BD10261" s="35"/>
    </row>
    <row r="10262" spans="52:57" x14ac:dyDescent="0.25">
      <c r="AZ10262" s="33"/>
    </row>
    <row r="10263" spans="52:57" x14ac:dyDescent="0.25">
      <c r="AZ10263" s="33"/>
      <c r="BA10263" s="25"/>
      <c r="BE10263" s="35"/>
    </row>
    <row r="10264" spans="52:57" x14ac:dyDescent="0.25">
      <c r="AZ10264" s="33"/>
      <c r="BA10264" s="25"/>
    </row>
    <row r="10265" spans="52:57" x14ac:dyDescent="0.25">
      <c r="AZ10265" s="33"/>
      <c r="BA10265" s="25"/>
    </row>
    <row r="10266" spans="52:57" x14ac:dyDescent="0.25">
      <c r="AZ10266" s="45"/>
      <c r="BA10266" s="25"/>
    </row>
    <row r="10267" spans="52:57" x14ac:dyDescent="0.25">
      <c r="BA10267" s="25"/>
    </row>
    <row r="10268" spans="52:57" x14ac:dyDescent="0.25">
      <c r="AZ10268" s="34"/>
      <c r="BA10268" s="25"/>
    </row>
    <row r="10269" spans="52:57" x14ac:dyDescent="0.25">
      <c r="AZ10269" s="33"/>
      <c r="BA10269" s="25"/>
    </row>
    <row r="10271" spans="52:57" x14ac:dyDescent="0.25">
      <c r="AZ10271" s="34"/>
      <c r="BA10271" s="35"/>
      <c r="BB10271" s="35"/>
      <c r="BC10271" s="35"/>
      <c r="BD10271" s="35"/>
    </row>
    <row r="10272" spans="52:57" x14ac:dyDescent="0.25">
      <c r="AZ10272" s="33"/>
    </row>
    <row r="10273" spans="52:57" x14ac:dyDescent="0.25">
      <c r="AZ10273" s="33"/>
      <c r="BA10273" s="25"/>
      <c r="BE10273" s="35"/>
    </row>
    <row r="10274" spans="52:57" x14ac:dyDescent="0.25">
      <c r="AZ10274" s="33"/>
      <c r="BA10274" s="25"/>
    </row>
    <row r="10275" spans="52:57" x14ac:dyDescent="0.25">
      <c r="AZ10275" s="33"/>
      <c r="BA10275" s="25"/>
    </row>
    <row r="10276" spans="52:57" x14ac:dyDescent="0.25">
      <c r="AZ10276" s="45"/>
      <c r="BA10276" s="25"/>
    </row>
    <row r="10277" spans="52:57" x14ac:dyDescent="0.25">
      <c r="BA10277" s="25"/>
    </row>
    <row r="10278" spans="52:57" x14ac:dyDescent="0.25">
      <c r="AZ10278" s="34"/>
      <c r="BA10278" s="25"/>
    </row>
    <row r="10279" spans="52:57" x14ac:dyDescent="0.25">
      <c r="AZ10279" s="33"/>
      <c r="BA10279" s="25"/>
    </row>
    <row r="10281" spans="52:57" x14ac:dyDescent="0.25">
      <c r="AZ10281" s="34"/>
      <c r="BA10281" s="35"/>
      <c r="BB10281" s="35"/>
      <c r="BC10281" s="35"/>
      <c r="BD10281" s="35"/>
    </row>
    <row r="10282" spans="52:57" x14ac:dyDescent="0.25">
      <c r="AZ10282" s="33"/>
    </row>
    <row r="10283" spans="52:57" x14ac:dyDescent="0.25">
      <c r="AZ10283" s="33"/>
      <c r="BA10283" s="25"/>
      <c r="BE10283" s="35"/>
    </row>
    <row r="10284" spans="52:57" x14ac:dyDescent="0.25">
      <c r="AZ10284" s="33"/>
      <c r="BA10284" s="25"/>
    </row>
    <row r="10285" spans="52:57" x14ac:dyDescent="0.25">
      <c r="AZ10285" s="33"/>
      <c r="BA10285" s="25"/>
    </row>
    <row r="10286" spans="52:57" x14ac:dyDescent="0.25">
      <c r="AZ10286" s="45"/>
      <c r="BA10286" s="25"/>
    </row>
    <row r="10287" spans="52:57" x14ac:dyDescent="0.25">
      <c r="BA10287" s="25"/>
    </row>
    <row r="10288" spans="52:57" x14ac:dyDescent="0.25">
      <c r="AZ10288" s="34"/>
      <c r="BA10288" s="25"/>
    </row>
    <row r="10289" spans="52:57" x14ac:dyDescent="0.25">
      <c r="AZ10289" s="33"/>
      <c r="BA10289" s="25"/>
    </row>
    <row r="10291" spans="52:57" x14ac:dyDescent="0.25">
      <c r="AZ10291" s="34"/>
      <c r="BA10291" s="35"/>
      <c r="BB10291" s="35"/>
      <c r="BC10291" s="35"/>
      <c r="BD10291" s="35"/>
    </row>
    <row r="10292" spans="52:57" x14ac:dyDescent="0.25">
      <c r="AZ10292" s="33"/>
    </row>
    <row r="10293" spans="52:57" x14ac:dyDescent="0.25">
      <c r="AZ10293" s="33"/>
      <c r="BA10293" s="25"/>
      <c r="BE10293" s="35"/>
    </row>
    <row r="10294" spans="52:57" x14ac:dyDescent="0.25">
      <c r="AZ10294" s="33"/>
      <c r="BA10294" s="25"/>
    </row>
    <row r="10295" spans="52:57" x14ac:dyDescent="0.25">
      <c r="AZ10295" s="33"/>
      <c r="BA10295" s="25"/>
    </row>
    <row r="10296" spans="52:57" x14ac:dyDescent="0.25">
      <c r="AZ10296" s="45"/>
      <c r="BA10296" s="25"/>
    </row>
    <row r="10297" spans="52:57" x14ac:dyDescent="0.25">
      <c r="BA10297" s="25"/>
    </row>
    <row r="10298" spans="52:57" x14ac:dyDescent="0.25">
      <c r="AZ10298" s="34"/>
      <c r="BA10298" s="25"/>
    </row>
    <row r="10299" spans="52:57" x14ac:dyDescent="0.25">
      <c r="AZ10299" s="33"/>
      <c r="BA10299" s="25"/>
    </row>
    <row r="10301" spans="52:57" x14ac:dyDescent="0.25">
      <c r="AZ10301" s="34"/>
      <c r="BA10301" s="35"/>
      <c r="BB10301" s="35"/>
      <c r="BC10301" s="35"/>
      <c r="BD10301" s="35"/>
    </row>
    <row r="10302" spans="52:57" x14ac:dyDescent="0.25">
      <c r="AZ10302" s="33"/>
    </row>
    <row r="10303" spans="52:57" x14ac:dyDescent="0.25">
      <c r="AZ10303" s="33"/>
      <c r="BA10303" s="25"/>
      <c r="BE10303" s="35"/>
    </row>
    <row r="10304" spans="52:57" x14ac:dyDescent="0.25">
      <c r="AZ10304" s="33"/>
      <c r="BA10304" s="25"/>
    </row>
    <row r="10305" spans="52:57" x14ac:dyDescent="0.25">
      <c r="AZ10305" s="33"/>
      <c r="BA10305" s="25"/>
    </row>
    <row r="10306" spans="52:57" x14ac:dyDescent="0.25">
      <c r="AZ10306" s="45"/>
      <c r="BA10306" s="25"/>
    </row>
    <row r="10307" spans="52:57" x14ac:dyDescent="0.25">
      <c r="BA10307" s="25"/>
    </row>
    <row r="10308" spans="52:57" x14ac:dyDescent="0.25">
      <c r="AZ10308" s="34"/>
      <c r="BA10308" s="25"/>
    </row>
    <row r="10309" spans="52:57" x14ac:dyDescent="0.25">
      <c r="AZ10309" s="33"/>
      <c r="BA10309" s="25"/>
    </row>
    <row r="10311" spans="52:57" x14ac:dyDescent="0.25">
      <c r="AZ10311" s="34"/>
      <c r="BA10311" s="35"/>
      <c r="BB10311" s="35"/>
      <c r="BC10311" s="35"/>
      <c r="BD10311" s="35"/>
    </row>
    <row r="10312" spans="52:57" x14ac:dyDescent="0.25">
      <c r="AZ10312" s="33"/>
    </row>
    <row r="10313" spans="52:57" x14ac:dyDescent="0.25">
      <c r="AZ10313" s="33"/>
      <c r="BA10313" s="25"/>
      <c r="BE10313" s="35"/>
    </row>
    <row r="10314" spans="52:57" x14ac:dyDescent="0.25">
      <c r="AZ10314" s="33"/>
      <c r="BA10314" s="25"/>
    </row>
    <row r="10315" spans="52:57" x14ac:dyDescent="0.25">
      <c r="AZ10315" s="33"/>
      <c r="BA10315" s="25"/>
    </row>
    <row r="10316" spans="52:57" x14ac:dyDescent="0.25">
      <c r="AZ10316" s="45"/>
      <c r="BA10316" s="25"/>
    </row>
    <row r="10317" spans="52:57" x14ac:dyDescent="0.25">
      <c r="BA10317" s="25"/>
    </row>
    <row r="10318" spans="52:57" x14ac:dyDescent="0.25">
      <c r="AZ10318" s="34"/>
      <c r="BA10318" s="25"/>
    </row>
    <row r="10319" spans="52:57" x14ac:dyDescent="0.25">
      <c r="AZ10319" s="33"/>
      <c r="BA10319" s="25"/>
    </row>
    <row r="10321" spans="52:57" x14ac:dyDescent="0.25">
      <c r="AZ10321" s="34"/>
      <c r="BA10321" s="35"/>
      <c r="BB10321" s="35"/>
      <c r="BC10321" s="35"/>
      <c r="BD10321" s="35"/>
    </row>
    <row r="10322" spans="52:57" x14ac:dyDescent="0.25">
      <c r="AZ10322" s="33"/>
    </row>
    <row r="10323" spans="52:57" x14ac:dyDescent="0.25">
      <c r="AZ10323" s="33"/>
      <c r="BA10323" s="25"/>
      <c r="BE10323" s="35"/>
    </row>
    <row r="10324" spans="52:57" x14ac:dyDescent="0.25">
      <c r="AZ10324" s="33"/>
      <c r="BA10324" s="25"/>
    </row>
    <row r="10325" spans="52:57" x14ac:dyDescent="0.25">
      <c r="AZ10325" s="33"/>
      <c r="BA10325" s="25"/>
    </row>
    <row r="10326" spans="52:57" x14ac:dyDescent="0.25">
      <c r="AZ10326" s="45"/>
      <c r="BA10326" s="25"/>
    </row>
    <row r="10327" spans="52:57" x14ac:dyDescent="0.25">
      <c r="BA10327" s="25"/>
    </row>
    <row r="10328" spans="52:57" x14ac:dyDescent="0.25">
      <c r="AZ10328" s="34"/>
      <c r="BA10328" s="25"/>
    </row>
    <row r="10329" spans="52:57" x14ac:dyDescent="0.25">
      <c r="AZ10329" s="33"/>
      <c r="BA10329" s="25"/>
    </row>
    <row r="10331" spans="52:57" x14ac:dyDescent="0.25">
      <c r="AZ10331" s="34"/>
      <c r="BA10331" s="35"/>
      <c r="BB10331" s="35"/>
      <c r="BC10331" s="35"/>
      <c r="BD10331" s="35"/>
    </row>
    <row r="10332" spans="52:57" x14ac:dyDescent="0.25">
      <c r="AZ10332" s="33"/>
    </row>
    <row r="10333" spans="52:57" x14ac:dyDescent="0.25">
      <c r="AZ10333" s="33"/>
      <c r="BA10333" s="25"/>
      <c r="BE10333" s="35"/>
    </row>
    <row r="10334" spans="52:57" x14ac:dyDescent="0.25">
      <c r="AZ10334" s="33"/>
      <c r="BA10334" s="25"/>
    </row>
    <row r="10335" spans="52:57" x14ac:dyDescent="0.25">
      <c r="AZ10335" s="33"/>
      <c r="BA10335" s="25"/>
    </row>
    <row r="10336" spans="52:57" x14ac:dyDescent="0.25">
      <c r="AZ10336" s="45"/>
      <c r="BA10336" s="25"/>
    </row>
    <row r="10337" spans="52:57" x14ac:dyDescent="0.25">
      <c r="BA10337" s="25"/>
    </row>
    <row r="10338" spans="52:57" x14ac:dyDescent="0.25">
      <c r="AZ10338" s="34"/>
      <c r="BA10338" s="25"/>
    </row>
    <row r="10339" spans="52:57" x14ac:dyDescent="0.25">
      <c r="AZ10339" s="33"/>
      <c r="BA10339" s="25"/>
    </row>
    <row r="10341" spans="52:57" x14ac:dyDescent="0.25">
      <c r="AZ10341" s="34"/>
      <c r="BA10341" s="35"/>
      <c r="BB10341" s="35"/>
      <c r="BC10341" s="35"/>
      <c r="BD10341" s="35"/>
    </row>
    <row r="10342" spans="52:57" x14ac:dyDescent="0.25">
      <c r="AZ10342" s="33"/>
    </row>
    <row r="10343" spans="52:57" x14ac:dyDescent="0.25">
      <c r="AZ10343" s="33"/>
      <c r="BA10343" s="25"/>
      <c r="BE10343" s="35"/>
    </row>
    <row r="10344" spans="52:57" x14ac:dyDescent="0.25">
      <c r="AZ10344" s="33"/>
      <c r="BA10344" s="25"/>
    </row>
    <row r="10345" spans="52:57" x14ac:dyDescent="0.25">
      <c r="AZ10345" s="33"/>
      <c r="BA10345" s="25"/>
    </row>
    <row r="10346" spans="52:57" x14ac:dyDescent="0.25">
      <c r="AZ10346" s="45"/>
      <c r="BA10346" s="25"/>
    </row>
    <row r="10347" spans="52:57" x14ac:dyDescent="0.25">
      <c r="BA10347" s="25"/>
    </row>
    <row r="10348" spans="52:57" x14ac:dyDescent="0.25">
      <c r="AZ10348" s="34"/>
      <c r="BA10348" s="25"/>
    </row>
    <row r="10349" spans="52:57" x14ac:dyDescent="0.25">
      <c r="AZ10349" s="33"/>
      <c r="BA10349" s="25"/>
    </row>
    <row r="10351" spans="52:57" x14ac:dyDescent="0.25">
      <c r="AZ10351" s="34"/>
      <c r="BA10351" s="35"/>
      <c r="BB10351" s="35"/>
      <c r="BC10351" s="35"/>
      <c r="BD10351" s="35"/>
    </row>
    <row r="10352" spans="52:57" x14ac:dyDescent="0.25">
      <c r="AZ10352" s="33"/>
    </row>
    <row r="10353" spans="52:57" x14ac:dyDescent="0.25">
      <c r="AZ10353" s="33"/>
      <c r="BA10353" s="25"/>
      <c r="BE10353" s="35"/>
    </row>
    <row r="10354" spans="52:57" x14ac:dyDescent="0.25">
      <c r="AZ10354" s="33"/>
      <c r="BA10354" s="25"/>
    </row>
    <row r="10355" spans="52:57" x14ac:dyDescent="0.25">
      <c r="AZ10355" s="33"/>
      <c r="BA10355" s="25"/>
    </row>
    <row r="10356" spans="52:57" x14ac:dyDescent="0.25">
      <c r="AZ10356" s="45"/>
      <c r="BA10356" s="25"/>
    </row>
    <row r="10357" spans="52:57" x14ac:dyDescent="0.25">
      <c r="BA10357" s="25"/>
    </row>
    <row r="10358" spans="52:57" x14ac:dyDescent="0.25">
      <c r="AZ10358" s="34"/>
      <c r="BA10358" s="25"/>
    </row>
    <row r="10359" spans="52:57" x14ac:dyDescent="0.25">
      <c r="AZ10359" s="33"/>
      <c r="BA10359" s="25"/>
    </row>
    <row r="10361" spans="52:57" x14ac:dyDescent="0.25">
      <c r="AZ10361" s="34"/>
      <c r="BA10361" s="35"/>
      <c r="BB10361" s="35"/>
      <c r="BC10361" s="35"/>
      <c r="BD10361" s="35"/>
    </row>
    <row r="10362" spans="52:57" x14ac:dyDescent="0.25">
      <c r="AZ10362" s="33"/>
    </row>
    <row r="10363" spans="52:57" x14ac:dyDescent="0.25">
      <c r="AZ10363" s="33"/>
      <c r="BA10363" s="25"/>
      <c r="BE10363" s="35"/>
    </row>
    <row r="10364" spans="52:57" x14ac:dyDescent="0.25">
      <c r="AZ10364" s="33"/>
      <c r="BA10364" s="25"/>
    </row>
    <row r="10365" spans="52:57" x14ac:dyDescent="0.25">
      <c r="AZ10365" s="33"/>
      <c r="BA10365" s="25"/>
    </row>
    <row r="10366" spans="52:57" x14ac:dyDescent="0.25">
      <c r="AZ10366" s="45"/>
      <c r="BA10366" s="25"/>
    </row>
    <row r="10367" spans="52:57" x14ac:dyDescent="0.25">
      <c r="BA10367" s="25"/>
    </row>
    <row r="10368" spans="52:57" x14ac:dyDescent="0.25">
      <c r="AZ10368" s="34"/>
      <c r="BA10368" s="25"/>
    </row>
    <row r="10369" spans="52:57" x14ac:dyDescent="0.25">
      <c r="AZ10369" s="33"/>
      <c r="BA10369" s="25"/>
    </row>
    <row r="10371" spans="52:57" x14ac:dyDescent="0.25">
      <c r="AZ10371" s="34"/>
      <c r="BA10371" s="35"/>
      <c r="BB10371" s="35"/>
      <c r="BC10371" s="35"/>
      <c r="BD10371" s="35"/>
    </row>
    <row r="10372" spans="52:57" x14ac:dyDescent="0.25">
      <c r="AZ10372" s="33"/>
    </row>
    <row r="10373" spans="52:57" x14ac:dyDescent="0.25">
      <c r="AZ10373" s="33"/>
      <c r="BA10373" s="25"/>
      <c r="BE10373" s="35"/>
    </row>
    <row r="10374" spans="52:57" x14ac:dyDescent="0.25">
      <c r="AZ10374" s="33"/>
      <c r="BA10374" s="25"/>
    </row>
    <row r="10375" spans="52:57" x14ac:dyDescent="0.25">
      <c r="AZ10375" s="33"/>
      <c r="BA10375" s="25"/>
    </row>
    <row r="10376" spans="52:57" x14ac:dyDescent="0.25">
      <c r="AZ10376" s="45"/>
      <c r="BA10376" s="25"/>
    </row>
    <row r="10377" spans="52:57" x14ac:dyDescent="0.25">
      <c r="BA10377" s="25"/>
    </row>
    <row r="10378" spans="52:57" x14ac:dyDescent="0.25">
      <c r="AZ10378" s="34"/>
      <c r="BA10378" s="25"/>
    </row>
    <row r="10379" spans="52:57" x14ac:dyDescent="0.25">
      <c r="AZ10379" s="33"/>
      <c r="BA10379" s="25"/>
    </row>
    <row r="10381" spans="52:57" x14ac:dyDescent="0.25">
      <c r="AZ10381" s="34"/>
      <c r="BA10381" s="35"/>
      <c r="BB10381" s="35"/>
      <c r="BC10381" s="35"/>
      <c r="BD10381" s="35"/>
    </row>
    <row r="10382" spans="52:57" x14ac:dyDescent="0.25">
      <c r="AZ10382" s="33"/>
    </row>
    <row r="10383" spans="52:57" x14ac:dyDescent="0.25">
      <c r="AZ10383" s="33"/>
      <c r="BA10383" s="25"/>
      <c r="BE10383" s="35"/>
    </row>
    <row r="10384" spans="52:57" x14ac:dyDescent="0.25">
      <c r="AZ10384" s="33"/>
      <c r="BA10384" s="25"/>
    </row>
    <row r="10385" spans="52:57" x14ac:dyDescent="0.25">
      <c r="AZ10385" s="33"/>
      <c r="BA10385" s="25"/>
    </row>
    <row r="10386" spans="52:57" x14ac:dyDescent="0.25">
      <c r="AZ10386" s="45"/>
      <c r="BA10386" s="25"/>
    </row>
    <row r="10387" spans="52:57" x14ac:dyDescent="0.25">
      <c r="BA10387" s="25"/>
    </row>
    <row r="10388" spans="52:57" x14ac:dyDescent="0.25">
      <c r="AZ10388" s="34"/>
      <c r="BA10388" s="25"/>
    </row>
    <row r="10389" spans="52:57" x14ac:dyDescent="0.25">
      <c r="AZ10389" s="33"/>
      <c r="BA10389" s="25"/>
    </row>
    <row r="10391" spans="52:57" x14ac:dyDescent="0.25">
      <c r="AZ10391" s="34"/>
      <c r="BA10391" s="35"/>
      <c r="BB10391" s="35"/>
      <c r="BC10391" s="35"/>
      <c r="BD10391" s="35"/>
    </row>
    <row r="10392" spans="52:57" x14ac:dyDescent="0.25">
      <c r="AZ10392" s="33"/>
    </row>
    <row r="10393" spans="52:57" x14ac:dyDescent="0.25">
      <c r="AZ10393" s="33"/>
      <c r="BA10393" s="25"/>
      <c r="BE10393" s="35"/>
    </row>
    <row r="10394" spans="52:57" x14ac:dyDescent="0.25">
      <c r="AZ10394" s="33"/>
      <c r="BA10394" s="25"/>
    </row>
    <row r="10395" spans="52:57" x14ac:dyDescent="0.25">
      <c r="AZ10395" s="33"/>
      <c r="BA10395" s="25"/>
    </row>
    <row r="10396" spans="52:57" x14ac:dyDescent="0.25">
      <c r="AZ10396" s="45"/>
      <c r="BA10396" s="25"/>
    </row>
    <row r="10397" spans="52:57" x14ac:dyDescent="0.25">
      <c r="BA10397" s="25"/>
    </row>
    <row r="10398" spans="52:57" x14ac:dyDescent="0.25">
      <c r="AZ10398" s="34"/>
      <c r="BA10398" s="25"/>
    </row>
    <row r="10399" spans="52:57" x14ac:dyDescent="0.25">
      <c r="AZ10399" s="33"/>
      <c r="BA10399" s="25"/>
    </row>
    <row r="10401" spans="52:57" x14ac:dyDescent="0.25">
      <c r="AZ10401" s="34"/>
      <c r="BA10401" s="35"/>
      <c r="BB10401" s="35"/>
      <c r="BC10401" s="35"/>
      <c r="BD10401" s="35"/>
    </row>
    <row r="10402" spans="52:57" x14ac:dyDescent="0.25">
      <c r="AZ10402" s="33"/>
    </row>
    <row r="10403" spans="52:57" x14ac:dyDescent="0.25">
      <c r="AZ10403" s="33"/>
      <c r="BA10403" s="25"/>
      <c r="BE10403" s="35"/>
    </row>
    <row r="10404" spans="52:57" x14ac:dyDescent="0.25">
      <c r="AZ10404" s="33"/>
      <c r="BA10404" s="25"/>
    </row>
    <row r="10405" spans="52:57" x14ac:dyDescent="0.25">
      <c r="AZ10405" s="33"/>
      <c r="BA10405" s="25"/>
    </row>
    <row r="10406" spans="52:57" x14ac:dyDescent="0.25">
      <c r="AZ10406" s="45"/>
      <c r="BA10406" s="25"/>
    </row>
    <row r="10407" spans="52:57" x14ac:dyDescent="0.25">
      <c r="BA10407" s="25"/>
    </row>
    <row r="10408" spans="52:57" x14ac:dyDescent="0.25">
      <c r="AZ10408" s="34"/>
      <c r="BA10408" s="25"/>
    </row>
    <row r="10409" spans="52:57" x14ac:dyDescent="0.25">
      <c r="AZ10409" s="33"/>
      <c r="BA10409" s="25"/>
    </row>
    <row r="10411" spans="52:57" x14ac:dyDescent="0.25">
      <c r="AZ10411" s="34"/>
      <c r="BA10411" s="35"/>
      <c r="BB10411" s="35"/>
      <c r="BC10411" s="35"/>
      <c r="BD10411" s="35"/>
    </row>
    <row r="10412" spans="52:57" x14ac:dyDescent="0.25">
      <c r="AZ10412" s="33"/>
    </row>
    <row r="10413" spans="52:57" x14ac:dyDescent="0.25">
      <c r="AZ10413" s="33"/>
      <c r="BA10413" s="25"/>
      <c r="BE10413" s="35"/>
    </row>
    <row r="10414" spans="52:57" x14ac:dyDescent="0.25">
      <c r="AZ10414" s="33"/>
      <c r="BA10414" s="25"/>
    </row>
    <row r="10415" spans="52:57" x14ac:dyDescent="0.25">
      <c r="AZ10415" s="33"/>
      <c r="BA10415" s="25"/>
    </row>
    <row r="10416" spans="52:57" x14ac:dyDescent="0.25">
      <c r="AZ10416" s="45"/>
      <c r="BA10416" s="25"/>
    </row>
    <row r="10417" spans="52:57" x14ac:dyDescent="0.25">
      <c r="BA10417" s="25"/>
    </row>
    <row r="10418" spans="52:57" x14ac:dyDescent="0.25">
      <c r="AZ10418" s="34"/>
      <c r="BA10418" s="25"/>
    </row>
    <row r="10419" spans="52:57" x14ac:dyDescent="0.25">
      <c r="AZ10419" s="33"/>
      <c r="BA10419" s="25"/>
    </row>
    <row r="10421" spans="52:57" x14ac:dyDescent="0.25">
      <c r="AZ10421" s="34"/>
      <c r="BA10421" s="35"/>
      <c r="BB10421" s="35"/>
      <c r="BC10421" s="35"/>
      <c r="BD10421" s="35"/>
    </row>
    <row r="10422" spans="52:57" x14ac:dyDescent="0.25">
      <c r="AZ10422" s="33"/>
    </row>
    <row r="10423" spans="52:57" x14ac:dyDescent="0.25">
      <c r="AZ10423" s="33"/>
      <c r="BA10423" s="25"/>
      <c r="BE10423" s="35"/>
    </row>
    <row r="10424" spans="52:57" x14ac:dyDescent="0.25">
      <c r="AZ10424" s="33"/>
      <c r="BA10424" s="25"/>
    </row>
    <row r="10425" spans="52:57" x14ac:dyDescent="0.25">
      <c r="AZ10425" s="33"/>
      <c r="BA10425" s="25"/>
    </row>
    <row r="10426" spans="52:57" x14ac:dyDescent="0.25">
      <c r="AZ10426" s="45"/>
      <c r="BA10426" s="25"/>
    </row>
    <row r="10427" spans="52:57" x14ac:dyDescent="0.25">
      <c r="BA10427" s="25"/>
    </row>
    <row r="10428" spans="52:57" x14ac:dyDescent="0.25">
      <c r="AZ10428" s="34"/>
      <c r="BA10428" s="25"/>
    </row>
    <row r="10429" spans="52:57" x14ac:dyDescent="0.25">
      <c r="AZ10429" s="33"/>
      <c r="BA10429" s="25"/>
    </row>
    <row r="10431" spans="52:57" x14ac:dyDescent="0.25">
      <c r="AZ10431" s="34"/>
      <c r="BA10431" s="35"/>
      <c r="BB10431" s="35"/>
      <c r="BC10431" s="35"/>
      <c r="BD10431" s="35"/>
    </row>
    <row r="10432" spans="52:57" x14ac:dyDescent="0.25">
      <c r="AZ10432" s="33"/>
    </row>
    <row r="10433" spans="52:57" x14ac:dyDescent="0.25">
      <c r="AZ10433" s="33"/>
      <c r="BA10433" s="25"/>
      <c r="BE10433" s="35"/>
    </row>
    <row r="10434" spans="52:57" x14ac:dyDescent="0.25">
      <c r="AZ10434" s="33"/>
      <c r="BA10434" s="25"/>
    </row>
    <row r="10435" spans="52:57" x14ac:dyDescent="0.25">
      <c r="AZ10435" s="33"/>
      <c r="BA10435" s="25"/>
    </row>
    <row r="10436" spans="52:57" x14ac:dyDescent="0.25">
      <c r="AZ10436" s="45"/>
      <c r="BA10436" s="25"/>
    </row>
    <row r="10437" spans="52:57" x14ac:dyDescent="0.25">
      <c r="BA10437" s="25"/>
    </row>
    <row r="10438" spans="52:57" x14ac:dyDescent="0.25">
      <c r="AZ10438" s="34"/>
      <c r="BA10438" s="25"/>
    </row>
    <row r="10439" spans="52:57" x14ac:dyDescent="0.25">
      <c r="AZ10439" s="33"/>
      <c r="BA10439" s="25"/>
    </row>
    <row r="10441" spans="52:57" x14ac:dyDescent="0.25">
      <c r="AZ10441" s="34"/>
      <c r="BA10441" s="35"/>
      <c r="BB10441" s="35"/>
      <c r="BC10441" s="35"/>
      <c r="BD10441" s="35"/>
    </row>
    <row r="10442" spans="52:57" x14ac:dyDescent="0.25">
      <c r="AZ10442" s="33"/>
    </row>
    <row r="10443" spans="52:57" x14ac:dyDescent="0.25">
      <c r="AZ10443" s="33"/>
      <c r="BA10443" s="25"/>
      <c r="BE10443" s="35"/>
    </row>
    <row r="10444" spans="52:57" x14ac:dyDescent="0.25">
      <c r="AZ10444" s="33"/>
      <c r="BA10444" s="25"/>
    </row>
    <row r="10445" spans="52:57" x14ac:dyDescent="0.25">
      <c r="AZ10445" s="33"/>
      <c r="BA10445" s="25"/>
    </row>
    <row r="10446" spans="52:57" x14ac:dyDescent="0.25">
      <c r="AZ10446" s="45"/>
      <c r="BA10446" s="25"/>
    </row>
    <row r="10447" spans="52:57" x14ac:dyDescent="0.25">
      <c r="BA10447" s="25"/>
    </row>
    <row r="10448" spans="52:57" x14ac:dyDescent="0.25">
      <c r="AZ10448" s="34"/>
      <c r="BA10448" s="25"/>
    </row>
    <row r="10449" spans="52:57" x14ac:dyDescent="0.25">
      <c r="AZ10449" s="33"/>
      <c r="BA10449" s="25"/>
    </row>
    <row r="10451" spans="52:57" x14ac:dyDescent="0.25">
      <c r="AZ10451" s="34"/>
      <c r="BA10451" s="35"/>
      <c r="BB10451" s="35"/>
      <c r="BC10451" s="35"/>
      <c r="BD10451" s="35"/>
    </row>
    <row r="10452" spans="52:57" x14ac:dyDescent="0.25">
      <c r="AZ10452" s="33"/>
    </row>
    <row r="10453" spans="52:57" x14ac:dyDescent="0.25">
      <c r="AZ10453" s="33"/>
      <c r="BA10453" s="25"/>
      <c r="BE10453" s="35"/>
    </row>
    <row r="10454" spans="52:57" x14ac:dyDescent="0.25">
      <c r="AZ10454" s="33"/>
      <c r="BA10454" s="25"/>
    </row>
    <row r="10455" spans="52:57" x14ac:dyDescent="0.25">
      <c r="AZ10455" s="33"/>
      <c r="BA10455" s="25"/>
    </row>
    <row r="10456" spans="52:57" x14ac:dyDescent="0.25">
      <c r="AZ10456" s="45"/>
      <c r="BA10456" s="25"/>
    </row>
    <row r="10457" spans="52:57" x14ac:dyDescent="0.25">
      <c r="BA10457" s="25"/>
    </row>
    <row r="10458" spans="52:57" x14ac:dyDescent="0.25">
      <c r="AZ10458" s="34"/>
      <c r="BA10458" s="25"/>
    </row>
    <row r="10459" spans="52:57" x14ac:dyDescent="0.25">
      <c r="AZ10459" s="33"/>
      <c r="BA10459" s="25"/>
    </row>
    <row r="10461" spans="52:57" x14ac:dyDescent="0.25">
      <c r="AZ10461" s="34"/>
      <c r="BA10461" s="35"/>
      <c r="BB10461" s="35"/>
      <c r="BC10461" s="35"/>
      <c r="BD10461" s="35"/>
    </row>
    <row r="10462" spans="52:57" x14ac:dyDescent="0.25">
      <c r="AZ10462" s="33"/>
    </row>
    <row r="10463" spans="52:57" x14ac:dyDescent="0.25">
      <c r="AZ10463" s="33"/>
      <c r="BA10463" s="25"/>
      <c r="BE10463" s="35"/>
    </row>
    <row r="10464" spans="52:57" x14ac:dyDescent="0.25">
      <c r="AZ10464" s="33"/>
      <c r="BA10464" s="25"/>
    </row>
    <row r="10465" spans="52:57" x14ac:dyDescent="0.25">
      <c r="AZ10465" s="33"/>
      <c r="BA10465" s="25"/>
    </row>
    <row r="10466" spans="52:57" x14ac:dyDescent="0.25">
      <c r="AZ10466" s="45"/>
      <c r="BA10466" s="25"/>
    </row>
    <row r="10467" spans="52:57" x14ac:dyDescent="0.25">
      <c r="BA10467" s="25"/>
    </row>
    <row r="10468" spans="52:57" x14ac:dyDescent="0.25">
      <c r="AZ10468" s="34"/>
      <c r="BA10468" s="25"/>
    </row>
    <row r="10469" spans="52:57" x14ac:dyDescent="0.25">
      <c r="AZ10469" s="33"/>
      <c r="BA10469" s="25"/>
    </row>
    <row r="10471" spans="52:57" x14ac:dyDescent="0.25">
      <c r="AZ10471" s="34"/>
      <c r="BA10471" s="35"/>
      <c r="BB10471" s="35"/>
      <c r="BC10471" s="35"/>
      <c r="BD10471" s="35"/>
    </row>
    <row r="10472" spans="52:57" x14ac:dyDescent="0.25">
      <c r="AZ10472" s="33"/>
    </row>
    <row r="10473" spans="52:57" x14ac:dyDescent="0.25">
      <c r="AZ10473" s="33"/>
      <c r="BA10473" s="25"/>
      <c r="BE10473" s="35"/>
    </row>
    <row r="10474" spans="52:57" x14ac:dyDescent="0.25">
      <c r="AZ10474" s="33"/>
      <c r="BA10474" s="25"/>
    </row>
    <row r="10475" spans="52:57" x14ac:dyDescent="0.25">
      <c r="AZ10475" s="33"/>
      <c r="BA10475" s="25"/>
    </row>
    <row r="10476" spans="52:57" x14ac:dyDescent="0.25">
      <c r="AZ10476" s="45"/>
      <c r="BA10476" s="25"/>
    </row>
    <row r="10477" spans="52:57" x14ac:dyDescent="0.25">
      <c r="BA10477" s="25"/>
    </row>
    <row r="10478" spans="52:57" x14ac:dyDescent="0.25">
      <c r="AZ10478" s="34"/>
      <c r="BA10478" s="25"/>
    </row>
    <row r="10479" spans="52:57" x14ac:dyDescent="0.25">
      <c r="AZ10479" s="33"/>
      <c r="BA10479" s="25"/>
    </row>
    <row r="10481" spans="52:57" x14ac:dyDescent="0.25">
      <c r="AZ10481" s="34"/>
      <c r="BA10481" s="35"/>
      <c r="BB10481" s="35"/>
      <c r="BC10481" s="35"/>
      <c r="BD10481" s="35"/>
    </row>
    <row r="10482" spans="52:57" x14ac:dyDescent="0.25">
      <c r="AZ10482" s="33"/>
    </row>
    <row r="10483" spans="52:57" x14ac:dyDescent="0.25">
      <c r="AZ10483" s="33"/>
      <c r="BA10483" s="25"/>
      <c r="BE10483" s="35"/>
    </row>
    <row r="10484" spans="52:57" x14ac:dyDescent="0.25">
      <c r="AZ10484" s="33"/>
      <c r="BA10484" s="25"/>
    </row>
    <row r="10485" spans="52:57" x14ac:dyDescent="0.25">
      <c r="AZ10485" s="33"/>
      <c r="BA10485" s="25"/>
    </row>
    <row r="10486" spans="52:57" x14ac:dyDescent="0.25">
      <c r="AZ10486" s="45"/>
      <c r="BA10486" s="25"/>
    </row>
    <row r="10487" spans="52:57" x14ac:dyDescent="0.25">
      <c r="BA10487" s="25"/>
    </row>
    <row r="10488" spans="52:57" x14ac:dyDescent="0.25">
      <c r="AZ10488" s="34"/>
      <c r="BA10488" s="25"/>
    </row>
    <row r="10489" spans="52:57" x14ac:dyDescent="0.25">
      <c r="AZ10489" s="33"/>
      <c r="BA10489" s="25"/>
    </row>
    <row r="10491" spans="52:57" x14ac:dyDescent="0.25">
      <c r="AZ10491" s="34"/>
      <c r="BA10491" s="35"/>
      <c r="BB10491" s="35"/>
      <c r="BC10491" s="35"/>
      <c r="BD10491" s="35"/>
    </row>
    <row r="10492" spans="52:57" x14ac:dyDescent="0.25">
      <c r="AZ10492" s="33"/>
    </row>
    <row r="10493" spans="52:57" x14ac:dyDescent="0.25">
      <c r="AZ10493" s="33"/>
      <c r="BA10493" s="25"/>
      <c r="BE10493" s="35"/>
    </row>
    <row r="10494" spans="52:57" x14ac:dyDescent="0.25">
      <c r="AZ10494" s="33"/>
      <c r="BA10494" s="25"/>
    </row>
    <row r="10495" spans="52:57" x14ac:dyDescent="0.25">
      <c r="AZ10495" s="33"/>
      <c r="BA10495" s="25"/>
    </row>
    <row r="10496" spans="52:57" x14ac:dyDescent="0.25">
      <c r="AZ10496" s="45"/>
      <c r="BA10496" s="25"/>
    </row>
    <row r="10497" spans="52:57" x14ac:dyDescent="0.25">
      <c r="BA10497" s="25"/>
    </row>
    <row r="10498" spans="52:57" x14ac:dyDescent="0.25">
      <c r="AZ10498" s="34"/>
      <c r="BA10498" s="25"/>
    </row>
    <row r="10499" spans="52:57" x14ac:dyDescent="0.25">
      <c r="AZ10499" s="33"/>
      <c r="BA10499" s="25"/>
    </row>
    <row r="10501" spans="52:57" x14ac:dyDescent="0.25">
      <c r="AZ10501" s="34"/>
      <c r="BA10501" s="35"/>
      <c r="BB10501" s="35"/>
      <c r="BC10501" s="35"/>
      <c r="BD10501" s="35"/>
    </row>
    <row r="10502" spans="52:57" x14ac:dyDescent="0.25">
      <c r="AZ10502" s="33"/>
    </row>
    <row r="10503" spans="52:57" x14ac:dyDescent="0.25">
      <c r="AZ10503" s="33"/>
      <c r="BA10503" s="25"/>
      <c r="BE10503" s="35"/>
    </row>
    <row r="10504" spans="52:57" x14ac:dyDescent="0.25">
      <c r="AZ10504" s="33"/>
      <c r="BA10504" s="25"/>
    </row>
    <row r="10505" spans="52:57" x14ac:dyDescent="0.25">
      <c r="AZ10505" s="33"/>
      <c r="BA10505" s="25"/>
    </row>
    <row r="10506" spans="52:57" x14ac:dyDescent="0.25">
      <c r="AZ10506" s="45"/>
      <c r="BA10506" s="25"/>
    </row>
    <row r="10507" spans="52:57" x14ac:dyDescent="0.25">
      <c r="BA10507" s="25"/>
    </row>
    <row r="10508" spans="52:57" x14ac:dyDescent="0.25">
      <c r="AZ10508" s="34"/>
      <c r="BA10508" s="25"/>
    </row>
    <row r="10509" spans="52:57" x14ac:dyDescent="0.25">
      <c r="AZ10509" s="33"/>
      <c r="BA10509" s="25"/>
    </row>
    <row r="10511" spans="52:57" x14ac:dyDescent="0.25">
      <c r="AZ10511" s="34"/>
      <c r="BA10511" s="35"/>
      <c r="BB10511" s="35"/>
      <c r="BC10511" s="35"/>
      <c r="BD10511" s="35"/>
    </row>
    <row r="10512" spans="52:57" x14ac:dyDescent="0.25">
      <c r="AZ10512" s="33"/>
    </row>
    <row r="10513" spans="52:57" x14ac:dyDescent="0.25">
      <c r="AZ10513" s="33"/>
      <c r="BA10513" s="25"/>
      <c r="BE10513" s="35"/>
    </row>
    <row r="10514" spans="52:57" x14ac:dyDescent="0.25">
      <c r="AZ10514" s="33"/>
      <c r="BA10514" s="25"/>
    </row>
    <row r="10515" spans="52:57" x14ac:dyDescent="0.25">
      <c r="AZ10515" s="33"/>
      <c r="BA10515" s="25"/>
    </row>
    <row r="10516" spans="52:57" x14ac:dyDescent="0.25">
      <c r="AZ10516" s="45"/>
      <c r="BA10516" s="25"/>
    </row>
    <row r="10517" spans="52:57" x14ac:dyDescent="0.25">
      <c r="BA10517" s="25"/>
    </row>
    <row r="10518" spans="52:57" x14ac:dyDescent="0.25">
      <c r="AZ10518" s="34"/>
      <c r="BA10518" s="25"/>
    </row>
    <row r="10519" spans="52:57" x14ac:dyDescent="0.25">
      <c r="AZ10519" s="33"/>
      <c r="BA10519" s="25"/>
    </row>
    <row r="10521" spans="52:57" x14ac:dyDescent="0.25">
      <c r="AZ10521" s="34"/>
      <c r="BA10521" s="35"/>
      <c r="BB10521" s="35"/>
      <c r="BC10521" s="35"/>
      <c r="BD10521" s="35"/>
    </row>
    <row r="10522" spans="52:57" x14ac:dyDescent="0.25">
      <c r="AZ10522" s="33"/>
    </row>
    <row r="10523" spans="52:57" x14ac:dyDescent="0.25">
      <c r="AZ10523" s="33"/>
      <c r="BA10523" s="25"/>
      <c r="BE10523" s="35"/>
    </row>
    <row r="10524" spans="52:57" x14ac:dyDescent="0.25">
      <c r="AZ10524" s="33"/>
      <c r="BA10524" s="25"/>
    </row>
    <row r="10525" spans="52:57" x14ac:dyDescent="0.25">
      <c r="AZ10525" s="33"/>
      <c r="BA10525" s="25"/>
    </row>
    <row r="10526" spans="52:57" x14ac:dyDescent="0.25">
      <c r="AZ10526" s="45"/>
      <c r="BA10526" s="25"/>
    </row>
    <row r="10527" spans="52:57" x14ac:dyDescent="0.25">
      <c r="BA10527" s="25"/>
    </row>
    <row r="10528" spans="52:57" x14ac:dyDescent="0.25">
      <c r="AZ10528" s="34"/>
      <c r="BA10528" s="25"/>
    </row>
    <row r="10529" spans="52:57" x14ac:dyDescent="0.25">
      <c r="AZ10529" s="33"/>
      <c r="BA10529" s="25"/>
    </row>
    <row r="10531" spans="52:57" x14ac:dyDescent="0.25">
      <c r="AZ10531" s="34"/>
      <c r="BA10531" s="35"/>
      <c r="BB10531" s="35"/>
      <c r="BC10531" s="35"/>
      <c r="BD10531" s="35"/>
    </row>
    <row r="10532" spans="52:57" x14ac:dyDescent="0.25">
      <c r="AZ10532" s="33"/>
    </row>
    <row r="10533" spans="52:57" x14ac:dyDescent="0.25">
      <c r="AZ10533" s="33"/>
      <c r="BA10533" s="25"/>
      <c r="BE10533" s="35"/>
    </row>
    <row r="10534" spans="52:57" x14ac:dyDescent="0.25">
      <c r="AZ10534" s="33"/>
      <c r="BA10534" s="25"/>
    </row>
    <row r="10535" spans="52:57" x14ac:dyDescent="0.25">
      <c r="AZ10535" s="33"/>
      <c r="BA10535" s="25"/>
    </row>
    <row r="10536" spans="52:57" x14ac:dyDescent="0.25">
      <c r="AZ10536" s="45"/>
      <c r="BA10536" s="25"/>
    </row>
    <row r="10537" spans="52:57" x14ac:dyDescent="0.25">
      <c r="BA10537" s="25"/>
    </row>
    <row r="10538" spans="52:57" x14ac:dyDescent="0.25">
      <c r="AZ10538" s="34"/>
      <c r="BA10538" s="25"/>
    </row>
    <row r="10539" spans="52:57" x14ac:dyDescent="0.25">
      <c r="AZ10539" s="33"/>
      <c r="BA10539" s="25"/>
    </row>
    <row r="10541" spans="52:57" x14ac:dyDescent="0.25">
      <c r="AZ10541" s="34"/>
      <c r="BA10541" s="35"/>
      <c r="BB10541" s="35"/>
      <c r="BC10541" s="35"/>
      <c r="BD10541" s="35"/>
    </row>
    <row r="10542" spans="52:57" x14ac:dyDescent="0.25">
      <c r="AZ10542" s="33"/>
    </row>
    <row r="10543" spans="52:57" x14ac:dyDescent="0.25">
      <c r="AZ10543" s="33"/>
      <c r="BA10543" s="25"/>
      <c r="BE10543" s="35"/>
    </row>
    <row r="10544" spans="52:57" x14ac:dyDescent="0.25">
      <c r="AZ10544" s="33"/>
      <c r="BA10544" s="25"/>
    </row>
    <row r="10545" spans="52:57" x14ac:dyDescent="0.25">
      <c r="AZ10545" s="33"/>
      <c r="BA10545" s="25"/>
    </row>
    <row r="10546" spans="52:57" x14ac:dyDescent="0.25">
      <c r="AZ10546" s="45"/>
      <c r="BA10546" s="25"/>
    </row>
    <row r="10547" spans="52:57" x14ac:dyDescent="0.25">
      <c r="BA10547" s="25"/>
    </row>
    <row r="10548" spans="52:57" x14ac:dyDescent="0.25">
      <c r="AZ10548" s="34"/>
      <c r="BA10548" s="25"/>
    </row>
    <row r="10549" spans="52:57" x14ac:dyDescent="0.25">
      <c r="AZ10549" s="33"/>
      <c r="BA10549" s="25"/>
    </row>
    <row r="10551" spans="52:57" x14ac:dyDescent="0.25">
      <c r="AZ10551" s="34"/>
      <c r="BA10551" s="35"/>
      <c r="BB10551" s="35"/>
      <c r="BC10551" s="35"/>
      <c r="BD10551" s="35"/>
    </row>
    <row r="10552" spans="52:57" x14ac:dyDescent="0.25">
      <c r="AZ10552" s="33"/>
    </row>
    <row r="10553" spans="52:57" x14ac:dyDescent="0.25">
      <c r="AZ10553" s="33"/>
      <c r="BA10553" s="25"/>
      <c r="BE10553" s="35"/>
    </row>
    <row r="10554" spans="52:57" x14ac:dyDescent="0.25">
      <c r="AZ10554" s="33"/>
      <c r="BA10554" s="25"/>
    </row>
    <row r="10555" spans="52:57" x14ac:dyDescent="0.25">
      <c r="AZ10555" s="33"/>
      <c r="BA10555" s="25"/>
    </row>
    <row r="10556" spans="52:57" x14ac:dyDescent="0.25">
      <c r="AZ10556" s="45"/>
      <c r="BA10556" s="25"/>
    </row>
    <row r="10557" spans="52:57" x14ac:dyDescent="0.25">
      <c r="BA10557" s="25"/>
    </row>
    <row r="10558" spans="52:57" x14ac:dyDescent="0.25">
      <c r="AZ10558" s="34"/>
      <c r="BA10558" s="25"/>
    </row>
    <row r="10559" spans="52:57" x14ac:dyDescent="0.25">
      <c r="AZ10559" s="33"/>
      <c r="BA10559" s="25"/>
    </row>
    <row r="10561" spans="52:57" x14ac:dyDescent="0.25">
      <c r="AZ10561" s="34"/>
      <c r="BA10561" s="35"/>
      <c r="BB10561" s="35"/>
      <c r="BC10561" s="35"/>
      <c r="BD10561" s="35"/>
    </row>
    <row r="10562" spans="52:57" x14ac:dyDescent="0.25">
      <c r="AZ10562" s="33"/>
    </row>
    <row r="10563" spans="52:57" x14ac:dyDescent="0.25">
      <c r="AZ10563" s="33"/>
      <c r="BA10563" s="25"/>
      <c r="BE10563" s="35"/>
    </row>
    <row r="10564" spans="52:57" x14ac:dyDescent="0.25">
      <c r="AZ10564" s="33"/>
      <c r="BA10564" s="25"/>
    </row>
    <row r="10565" spans="52:57" x14ac:dyDescent="0.25">
      <c r="AZ10565" s="33"/>
      <c r="BA10565" s="25"/>
    </row>
    <row r="10566" spans="52:57" x14ac:dyDescent="0.25">
      <c r="AZ10566" s="45"/>
      <c r="BA10566" s="25"/>
    </row>
    <row r="10567" spans="52:57" x14ac:dyDescent="0.25">
      <c r="BA10567" s="25"/>
    </row>
    <row r="10568" spans="52:57" x14ac:dyDescent="0.25">
      <c r="AZ10568" s="34"/>
      <c r="BA10568" s="25"/>
    </row>
    <row r="10569" spans="52:57" x14ac:dyDescent="0.25">
      <c r="AZ10569" s="33"/>
      <c r="BA10569" s="25"/>
    </row>
    <row r="10571" spans="52:57" x14ac:dyDescent="0.25">
      <c r="AZ10571" s="34"/>
      <c r="BA10571" s="35"/>
      <c r="BB10571" s="35"/>
      <c r="BC10571" s="35"/>
      <c r="BD10571" s="35"/>
    </row>
    <row r="10572" spans="52:57" x14ac:dyDescent="0.25">
      <c r="AZ10572" s="33"/>
    </row>
    <row r="10573" spans="52:57" x14ac:dyDescent="0.25">
      <c r="AZ10573" s="33"/>
      <c r="BA10573" s="25"/>
      <c r="BE10573" s="35"/>
    </row>
    <row r="10574" spans="52:57" x14ac:dyDescent="0.25">
      <c r="AZ10574" s="33"/>
      <c r="BA10574" s="25"/>
    </row>
    <row r="10575" spans="52:57" x14ac:dyDescent="0.25">
      <c r="AZ10575" s="33"/>
      <c r="BA10575" s="25"/>
    </row>
    <row r="10576" spans="52:57" x14ac:dyDescent="0.25">
      <c r="AZ10576" s="45"/>
      <c r="BA10576" s="25"/>
    </row>
    <row r="10577" spans="52:57" x14ac:dyDescent="0.25">
      <c r="BA10577" s="25"/>
    </row>
    <row r="10578" spans="52:57" x14ac:dyDescent="0.25">
      <c r="AZ10578" s="34"/>
      <c r="BA10578" s="25"/>
    </row>
    <row r="10579" spans="52:57" x14ac:dyDescent="0.25">
      <c r="AZ10579" s="33"/>
      <c r="BA10579" s="25"/>
    </row>
    <row r="10581" spans="52:57" x14ac:dyDescent="0.25">
      <c r="AZ10581" s="34"/>
      <c r="BA10581" s="35"/>
      <c r="BB10581" s="35"/>
      <c r="BC10581" s="35"/>
      <c r="BD10581" s="35"/>
    </row>
    <row r="10582" spans="52:57" x14ac:dyDescent="0.25">
      <c r="AZ10582" s="33"/>
    </row>
    <row r="10583" spans="52:57" x14ac:dyDescent="0.25">
      <c r="AZ10583" s="33"/>
      <c r="BA10583" s="25"/>
      <c r="BE10583" s="35"/>
    </row>
    <row r="10584" spans="52:57" x14ac:dyDescent="0.25">
      <c r="AZ10584" s="33"/>
      <c r="BA10584" s="25"/>
    </row>
    <row r="10585" spans="52:57" x14ac:dyDescent="0.25">
      <c r="AZ10585" s="33"/>
      <c r="BA10585" s="25"/>
    </row>
    <row r="10586" spans="52:57" x14ac:dyDescent="0.25">
      <c r="AZ10586" s="45"/>
      <c r="BA10586" s="25"/>
    </row>
    <row r="10587" spans="52:57" x14ac:dyDescent="0.25">
      <c r="BA10587" s="25"/>
    </row>
    <row r="10588" spans="52:57" x14ac:dyDescent="0.25">
      <c r="AZ10588" s="34"/>
      <c r="BA10588" s="25"/>
    </row>
    <row r="10589" spans="52:57" x14ac:dyDescent="0.25">
      <c r="AZ10589" s="33"/>
      <c r="BA10589" s="25"/>
    </row>
    <row r="10591" spans="52:57" x14ac:dyDescent="0.25">
      <c r="AZ10591" s="34"/>
      <c r="BA10591" s="35"/>
      <c r="BB10591" s="35"/>
      <c r="BC10591" s="35"/>
      <c r="BD10591" s="35"/>
    </row>
    <row r="10592" spans="52:57" x14ac:dyDescent="0.25">
      <c r="AZ10592" s="33"/>
    </row>
    <row r="10593" spans="52:57" x14ac:dyDescent="0.25">
      <c r="AZ10593" s="33"/>
      <c r="BA10593" s="25"/>
      <c r="BE10593" s="35"/>
    </row>
    <row r="10594" spans="52:57" x14ac:dyDescent="0.25">
      <c r="AZ10594" s="33"/>
      <c r="BA10594" s="25"/>
    </row>
    <row r="10595" spans="52:57" x14ac:dyDescent="0.25">
      <c r="AZ10595" s="33"/>
      <c r="BA10595" s="25"/>
    </row>
    <row r="10596" spans="52:57" x14ac:dyDescent="0.25">
      <c r="AZ10596" s="45"/>
      <c r="BA10596" s="25"/>
    </row>
    <row r="10597" spans="52:57" x14ac:dyDescent="0.25">
      <c r="BA10597" s="25"/>
    </row>
    <row r="10598" spans="52:57" x14ac:dyDescent="0.25">
      <c r="AZ10598" s="34"/>
      <c r="BA10598" s="25"/>
    </row>
    <row r="10599" spans="52:57" x14ac:dyDescent="0.25">
      <c r="AZ10599" s="33"/>
      <c r="BA10599" s="25"/>
    </row>
    <row r="10601" spans="52:57" x14ac:dyDescent="0.25">
      <c r="AZ10601" s="34"/>
      <c r="BA10601" s="35"/>
      <c r="BB10601" s="35"/>
      <c r="BC10601" s="35"/>
      <c r="BD10601" s="35"/>
    </row>
    <row r="10602" spans="52:57" x14ac:dyDescent="0.25">
      <c r="AZ10602" s="33"/>
    </row>
    <row r="10603" spans="52:57" x14ac:dyDescent="0.25">
      <c r="AZ10603" s="33"/>
      <c r="BA10603" s="25"/>
      <c r="BE10603" s="35"/>
    </row>
    <row r="10604" spans="52:57" x14ac:dyDescent="0.25">
      <c r="AZ10604" s="33"/>
      <c r="BA10604" s="25"/>
    </row>
    <row r="10605" spans="52:57" x14ac:dyDescent="0.25">
      <c r="AZ10605" s="33"/>
      <c r="BA10605" s="25"/>
    </row>
    <row r="10606" spans="52:57" x14ac:dyDescent="0.25">
      <c r="AZ10606" s="45"/>
      <c r="BA10606" s="25"/>
    </row>
    <row r="10607" spans="52:57" x14ac:dyDescent="0.25">
      <c r="BA10607" s="25"/>
    </row>
    <row r="10608" spans="52:57" x14ac:dyDescent="0.25">
      <c r="AZ10608" s="34"/>
      <c r="BA10608" s="25"/>
    </row>
    <row r="10609" spans="52:57" x14ac:dyDescent="0.25">
      <c r="AZ10609" s="33"/>
      <c r="BA10609" s="25"/>
    </row>
    <row r="10611" spans="52:57" x14ac:dyDescent="0.25">
      <c r="AZ10611" s="34"/>
      <c r="BA10611" s="35"/>
      <c r="BB10611" s="35"/>
      <c r="BC10611" s="35"/>
      <c r="BD10611" s="35"/>
    </row>
    <row r="10612" spans="52:57" x14ac:dyDescent="0.25">
      <c r="AZ10612" s="33"/>
    </row>
    <row r="10613" spans="52:57" x14ac:dyDescent="0.25">
      <c r="AZ10613" s="33"/>
      <c r="BA10613" s="25"/>
      <c r="BE10613" s="35"/>
    </row>
    <row r="10614" spans="52:57" x14ac:dyDescent="0.25">
      <c r="AZ10614" s="33"/>
      <c r="BA10614" s="25"/>
    </row>
    <row r="10615" spans="52:57" x14ac:dyDescent="0.25">
      <c r="AZ10615" s="33"/>
      <c r="BA10615" s="25"/>
    </row>
    <row r="10616" spans="52:57" x14ac:dyDescent="0.25">
      <c r="AZ10616" s="45"/>
      <c r="BA10616" s="25"/>
    </row>
    <row r="10617" spans="52:57" x14ac:dyDescent="0.25">
      <c r="BA10617" s="25"/>
    </row>
    <row r="10618" spans="52:57" x14ac:dyDescent="0.25">
      <c r="AZ10618" s="34"/>
      <c r="BA10618" s="25"/>
    </row>
    <row r="10619" spans="52:57" x14ac:dyDescent="0.25">
      <c r="AZ10619" s="33"/>
      <c r="BA10619" s="25"/>
    </row>
    <row r="10621" spans="52:57" x14ac:dyDescent="0.25">
      <c r="AZ10621" s="34"/>
      <c r="BA10621" s="35"/>
      <c r="BB10621" s="35"/>
      <c r="BC10621" s="35"/>
      <c r="BD10621" s="35"/>
    </row>
    <row r="10622" spans="52:57" x14ac:dyDescent="0.25">
      <c r="AZ10622" s="33"/>
    </row>
    <row r="10623" spans="52:57" x14ac:dyDescent="0.25">
      <c r="AZ10623" s="33"/>
      <c r="BA10623" s="25"/>
      <c r="BE10623" s="35"/>
    </row>
    <row r="10624" spans="52:57" x14ac:dyDescent="0.25">
      <c r="AZ10624" s="33"/>
      <c r="BA10624" s="25"/>
    </row>
    <row r="10625" spans="52:57" x14ac:dyDescent="0.25">
      <c r="AZ10625" s="33"/>
      <c r="BA10625" s="25"/>
    </row>
    <row r="10626" spans="52:57" x14ac:dyDescent="0.25">
      <c r="AZ10626" s="45"/>
      <c r="BA10626" s="25"/>
    </row>
    <row r="10627" spans="52:57" x14ac:dyDescent="0.25">
      <c r="BA10627" s="25"/>
    </row>
    <row r="10628" spans="52:57" x14ac:dyDescent="0.25">
      <c r="AZ10628" s="34"/>
      <c r="BA10628" s="25"/>
    </row>
    <row r="10629" spans="52:57" x14ac:dyDescent="0.25">
      <c r="AZ10629" s="33"/>
      <c r="BA10629" s="25"/>
    </row>
    <row r="10631" spans="52:57" x14ac:dyDescent="0.25">
      <c r="AZ10631" s="34"/>
      <c r="BA10631" s="35"/>
      <c r="BB10631" s="35"/>
      <c r="BC10631" s="35"/>
      <c r="BD10631" s="35"/>
    </row>
    <row r="10632" spans="52:57" x14ac:dyDescent="0.25">
      <c r="AZ10632" s="33"/>
    </row>
    <row r="10633" spans="52:57" x14ac:dyDescent="0.25">
      <c r="AZ10633" s="33"/>
      <c r="BA10633" s="25"/>
      <c r="BE10633" s="35"/>
    </row>
    <row r="10634" spans="52:57" x14ac:dyDescent="0.25">
      <c r="AZ10634" s="33"/>
      <c r="BA10634" s="25"/>
    </row>
    <row r="10635" spans="52:57" x14ac:dyDescent="0.25">
      <c r="AZ10635" s="33"/>
      <c r="BA10635" s="25"/>
    </row>
    <row r="10636" spans="52:57" x14ac:dyDescent="0.25">
      <c r="AZ10636" s="45"/>
      <c r="BA10636" s="25"/>
    </row>
    <row r="10637" spans="52:57" x14ac:dyDescent="0.25">
      <c r="BA10637" s="25"/>
    </row>
    <row r="10638" spans="52:57" x14ac:dyDescent="0.25">
      <c r="AZ10638" s="34"/>
      <c r="BA10638" s="25"/>
    </row>
    <row r="10639" spans="52:57" x14ac:dyDescent="0.25">
      <c r="AZ10639" s="33"/>
      <c r="BA10639" s="25"/>
    </row>
    <row r="10641" spans="52:57" x14ac:dyDescent="0.25">
      <c r="AZ10641" s="34"/>
      <c r="BA10641" s="35"/>
      <c r="BB10641" s="35"/>
      <c r="BC10641" s="35"/>
      <c r="BD10641" s="35"/>
    </row>
    <row r="10642" spans="52:57" x14ac:dyDescent="0.25">
      <c r="AZ10642" s="33"/>
    </row>
    <row r="10643" spans="52:57" x14ac:dyDescent="0.25">
      <c r="AZ10643" s="33"/>
      <c r="BA10643" s="25"/>
      <c r="BE10643" s="35"/>
    </row>
    <row r="10644" spans="52:57" x14ac:dyDescent="0.25">
      <c r="AZ10644" s="33"/>
      <c r="BA10644" s="25"/>
    </row>
    <row r="10645" spans="52:57" x14ac:dyDescent="0.25">
      <c r="AZ10645" s="33"/>
      <c r="BA10645" s="25"/>
    </row>
    <row r="10646" spans="52:57" x14ac:dyDescent="0.25">
      <c r="AZ10646" s="45"/>
      <c r="BA10646" s="25"/>
    </row>
    <row r="10647" spans="52:57" x14ac:dyDescent="0.25">
      <c r="BA10647" s="25"/>
    </row>
    <row r="10648" spans="52:57" x14ac:dyDescent="0.25">
      <c r="AZ10648" s="34"/>
      <c r="BA10648" s="25"/>
    </row>
    <row r="10649" spans="52:57" x14ac:dyDescent="0.25">
      <c r="AZ10649" s="33"/>
      <c r="BA10649" s="25"/>
    </row>
    <row r="10651" spans="52:57" x14ac:dyDescent="0.25">
      <c r="AZ10651" s="34"/>
      <c r="BA10651" s="35"/>
      <c r="BB10651" s="35"/>
      <c r="BC10651" s="35"/>
      <c r="BD10651" s="35"/>
    </row>
    <row r="10652" spans="52:57" x14ac:dyDescent="0.25">
      <c r="AZ10652" s="33"/>
    </row>
    <row r="10653" spans="52:57" x14ac:dyDescent="0.25">
      <c r="AZ10653" s="33"/>
      <c r="BA10653" s="25"/>
      <c r="BE10653" s="35"/>
    </row>
    <row r="10654" spans="52:57" x14ac:dyDescent="0.25">
      <c r="AZ10654" s="33"/>
      <c r="BA10654" s="25"/>
    </row>
    <row r="10655" spans="52:57" x14ac:dyDescent="0.25">
      <c r="AZ10655" s="33"/>
      <c r="BA10655" s="25"/>
    </row>
    <row r="10656" spans="52:57" x14ac:dyDescent="0.25">
      <c r="AZ10656" s="45"/>
      <c r="BA10656" s="25"/>
    </row>
    <row r="10657" spans="52:57" x14ac:dyDescent="0.25">
      <c r="BA10657" s="25"/>
    </row>
    <row r="10658" spans="52:57" x14ac:dyDescent="0.25">
      <c r="AZ10658" s="34"/>
      <c r="BA10658" s="25"/>
    </row>
    <row r="10659" spans="52:57" x14ac:dyDescent="0.25">
      <c r="AZ10659" s="33"/>
      <c r="BA10659" s="25"/>
    </row>
    <row r="10661" spans="52:57" x14ac:dyDescent="0.25">
      <c r="AZ10661" s="34"/>
      <c r="BA10661" s="35"/>
      <c r="BB10661" s="35"/>
      <c r="BC10661" s="35"/>
      <c r="BD10661" s="35"/>
    </row>
    <row r="10662" spans="52:57" x14ac:dyDescent="0.25">
      <c r="AZ10662" s="33"/>
    </row>
    <row r="10663" spans="52:57" x14ac:dyDescent="0.25">
      <c r="AZ10663" s="33"/>
      <c r="BA10663" s="25"/>
      <c r="BE10663" s="35"/>
    </row>
    <row r="10664" spans="52:57" x14ac:dyDescent="0.25">
      <c r="AZ10664" s="33"/>
      <c r="BA10664" s="25"/>
    </row>
    <row r="10665" spans="52:57" x14ac:dyDescent="0.25">
      <c r="AZ10665" s="33"/>
      <c r="BA10665" s="25"/>
    </row>
    <row r="10666" spans="52:57" x14ac:dyDescent="0.25">
      <c r="AZ10666" s="45"/>
      <c r="BA10666" s="25"/>
    </row>
    <row r="10667" spans="52:57" x14ac:dyDescent="0.25">
      <c r="BA10667" s="25"/>
    </row>
    <row r="10668" spans="52:57" x14ac:dyDescent="0.25">
      <c r="AZ10668" s="34"/>
      <c r="BA10668" s="25"/>
    </row>
    <row r="10669" spans="52:57" x14ac:dyDescent="0.25">
      <c r="AZ10669" s="33"/>
      <c r="BA10669" s="25"/>
    </row>
    <row r="10671" spans="52:57" x14ac:dyDescent="0.25">
      <c r="AZ10671" s="34"/>
      <c r="BA10671" s="35"/>
      <c r="BB10671" s="35"/>
      <c r="BC10671" s="35"/>
      <c r="BD10671" s="35"/>
    </row>
    <row r="10672" spans="52:57" x14ac:dyDescent="0.25">
      <c r="AZ10672" s="33"/>
    </row>
    <row r="10673" spans="52:57" x14ac:dyDescent="0.25">
      <c r="AZ10673" s="33"/>
      <c r="BA10673" s="25"/>
      <c r="BE10673" s="35"/>
    </row>
    <row r="10674" spans="52:57" x14ac:dyDescent="0.25">
      <c r="AZ10674" s="33"/>
      <c r="BA10674" s="25"/>
    </row>
    <row r="10675" spans="52:57" x14ac:dyDescent="0.25">
      <c r="AZ10675" s="33"/>
      <c r="BA10675" s="25"/>
    </row>
    <row r="10676" spans="52:57" x14ac:dyDescent="0.25">
      <c r="AZ10676" s="45"/>
      <c r="BA10676" s="25"/>
    </row>
    <row r="10677" spans="52:57" x14ac:dyDescent="0.25">
      <c r="BA10677" s="25"/>
    </row>
    <row r="10678" spans="52:57" x14ac:dyDescent="0.25">
      <c r="AZ10678" s="34"/>
      <c r="BA10678" s="25"/>
    </row>
    <row r="10679" spans="52:57" x14ac:dyDescent="0.25">
      <c r="AZ10679" s="33"/>
      <c r="BA10679" s="25"/>
    </row>
    <row r="10681" spans="52:57" x14ac:dyDescent="0.25">
      <c r="AZ10681" s="34"/>
      <c r="BA10681" s="35"/>
      <c r="BB10681" s="35"/>
      <c r="BC10681" s="35"/>
      <c r="BD10681" s="35"/>
    </row>
    <row r="10682" spans="52:57" x14ac:dyDescent="0.25">
      <c r="AZ10682" s="33"/>
    </row>
    <row r="10683" spans="52:57" x14ac:dyDescent="0.25">
      <c r="AZ10683" s="33"/>
      <c r="BA10683" s="25"/>
      <c r="BE10683" s="35"/>
    </row>
    <row r="10684" spans="52:57" x14ac:dyDescent="0.25">
      <c r="AZ10684" s="33"/>
      <c r="BA10684" s="25"/>
    </row>
    <row r="10685" spans="52:57" x14ac:dyDescent="0.25">
      <c r="AZ10685" s="33"/>
      <c r="BA10685" s="25"/>
    </row>
    <row r="10686" spans="52:57" x14ac:dyDescent="0.25">
      <c r="AZ10686" s="45"/>
      <c r="BA10686" s="25"/>
    </row>
    <row r="10687" spans="52:57" x14ac:dyDescent="0.25">
      <c r="BA10687" s="25"/>
    </row>
    <row r="10688" spans="52:57" x14ac:dyDescent="0.25">
      <c r="AZ10688" s="34"/>
      <c r="BA10688" s="25"/>
    </row>
    <row r="10689" spans="52:56" x14ac:dyDescent="0.25">
      <c r="AZ10689" s="33"/>
      <c r="BA10689" s="25"/>
    </row>
    <row r="10691" spans="52:56" x14ac:dyDescent="0.25">
      <c r="AZ10691" s="34"/>
      <c r="BA10691" s="35"/>
      <c r="BB10691" s="35"/>
      <c r="BC10691" s="35"/>
      <c r="BD10691" s="35"/>
    </row>
    <row r="10692" spans="52:56" x14ac:dyDescent="0.25">
      <c r="AZ10692" s="33"/>
    </row>
    <row r="10693" spans="52:56" x14ac:dyDescent="0.25">
      <c r="AZ10693" s="33"/>
      <c r="BA10693" s="25"/>
    </row>
    <row r="10694" spans="52:56" x14ac:dyDescent="0.25">
      <c r="AZ10694" s="33"/>
      <c r="BA10694" s="25"/>
    </row>
    <row r="10695" spans="52:56" x14ac:dyDescent="0.25">
      <c r="AZ10695" s="33"/>
      <c r="BA10695" s="25"/>
    </row>
    <row r="10696" spans="52:56" x14ac:dyDescent="0.25">
      <c r="AZ10696" s="45"/>
      <c r="BA10696" s="25"/>
    </row>
    <row r="10697" spans="52:56" x14ac:dyDescent="0.25">
      <c r="BA10697" s="25"/>
    </row>
    <row r="10698" spans="52:56" x14ac:dyDescent="0.25">
      <c r="AZ10698" s="34"/>
      <c r="BA10698" s="25"/>
    </row>
    <row r="10699" spans="52:56" x14ac:dyDescent="0.25">
      <c r="AZ10699" s="33"/>
      <c r="BA10699" s="25"/>
    </row>
    <row r="10701" spans="52:56" x14ac:dyDescent="0.25">
      <c r="AZ10701" s="34"/>
      <c r="BA10701" s="35"/>
      <c r="BB10701" s="35"/>
      <c r="BC10701" s="35"/>
      <c r="BD10701" s="35"/>
    </row>
    <row r="10702" spans="52:56" x14ac:dyDescent="0.25">
      <c r="AZ10702" s="33"/>
    </row>
    <row r="10703" spans="52:56" x14ac:dyDescent="0.25">
      <c r="AZ10703" s="33"/>
      <c r="BA10703" s="25"/>
    </row>
    <row r="10704" spans="52:56" x14ac:dyDescent="0.25">
      <c r="AZ10704" s="33"/>
      <c r="BA10704" s="25"/>
    </row>
    <row r="10705" spans="52:56" x14ac:dyDescent="0.25">
      <c r="AZ10705" s="33"/>
      <c r="BA10705" s="25"/>
    </row>
    <row r="10706" spans="52:56" x14ac:dyDescent="0.25">
      <c r="AZ10706" s="45"/>
      <c r="BA10706" s="25"/>
    </row>
    <row r="10707" spans="52:56" x14ac:dyDescent="0.25">
      <c r="BA10707" s="25"/>
    </row>
    <row r="10708" spans="52:56" x14ac:dyDescent="0.25">
      <c r="AZ10708" s="34"/>
      <c r="BA10708" s="25"/>
    </row>
    <row r="10709" spans="52:56" x14ac:dyDescent="0.25">
      <c r="AZ10709" s="33"/>
      <c r="BA10709" s="25"/>
    </row>
    <row r="10711" spans="52:56" x14ac:dyDescent="0.25">
      <c r="AZ10711" s="34"/>
      <c r="BA10711" s="35"/>
      <c r="BB10711" s="35"/>
      <c r="BC10711" s="35"/>
      <c r="BD10711" s="35"/>
    </row>
    <row r="10712" spans="52:56" x14ac:dyDescent="0.25">
      <c r="AZ10712" s="33"/>
    </row>
    <row r="10713" spans="52:56" x14ac:dyDescent="0.25">
      <c r="AZ10713" s="33"/>
      <c r="BA10713" s="25"/>
    </row>
    <row r="10714" spans="52:56" x14ac:dyDescent="0.25">
      <c r="AZ10714" s="33"/>
      <c r="BA10714" s="25"/>
    </row>
    <row r="10715" spans="52:56" x14ac:dyDescent="0.25">
      <c r="AZ10715" s="33"/>
      <c r="BA10715" s="25"/>
    </row>
    <row r="10716" spans="52:56" x14ac:dyDescent="0.25">
      <c r="AZ10716" s="45"/>
      <c r="BA10716" s="25"/>
    </row>
    <row r="10717" spans="52:56" x14ac:dyDescent="0.25">
      <c r="BA10717" s="25"/>
    </row>
    <row r="10718" spans="52:56" x14ac:dyDescent="0.25">
      <c r="AZ10718" s="34"/>
      <c r="BA10718" s="25"/>
    </row>
    <row r="10719" spans="52:56" x14ac:dyDescent="0.25">
      <c r="AZ10719" s="33"/>
      <c r="BA10719" s="25"/>
    </row>
    <row r="10721" spans="52:56" x14ac:dyDescent="0.25">
      <c r="AZ10721" s="34"/>
      <c r="BA10721" s="35"/>
      <c r="BB10721" s="35"/>
      <c r="BC10721" s="35"/>
      <c r="BD10721" s="35"/>
    </row>
    <row r="10722" spans="52:56" x14ac:dyDescent="0.25">
      <c r="AZ10722" s="33"/>
    </row>
    <row r="10723" spans="52:56" x14ac:dyDescent="0.25">
      <c r="AZ10723" s="33"/>
      <c r="BA10723" s="25"/>
    </row>
    <row r="10724" spans="52:56" x14ac:dyDescent="0.25">
      <c r="AZ10724" s="33"/>
      <c r="BA10724" s="25"/>
    </row>
    <row r="10725" spans="52:56" x14ac:dyDescent="0.25">
      <c r="AZ10725" s="33"/>
      <c r="BA10725" s="25"/>
    </row>
    <row r="10726" spans="52:56" x14ac:dyDescent="0.25">
      <c r="AZ10726" s="45"/>
      <c r="BA10726" s="25"/>
    </row>
    <row r="10727" spans="52:56" x14ac:dyDescent="0.25">
      <c r="BA10727" s="25"/>
    </row>
    <row r="10728" spans="52:56" x14ac:dyDescent="0.25">
      <c r="AZ10728" s="34"/>
      <c r="BA10728" s="25"/>
    </row>
    <row r="10729" spans="52:56" x14ac:dyDescent="0.25">
      <c r="AZ10729" s="33"/>
      <c r="BA10729" s="25"/>
    </row>
    <row r="10731" spans="52:56" x14ac:dyDescent="0.25">
      <c r="AZ10731" s="34"/>
      <c r="BA10731" s="35"/>
      <c r="BB10731" s="35"/>
      <c r="BC10731" s="35"/>
      <c r="BD10731" s="35"/>
    </row>
    <row r="10732" spans="52:56" x14ac:dyDescent="0.25">
      <c r="AZ10732" s="33"/>
    </row>
    <row r="10733" spans="52:56" x14ac:dyDescent="0.25">
      <c r="AZ10733" s="33"/>
      <c r="BA10733" s="25"/>
    </row>
    <row r="10734" spans="52:56" x14ac:dyDescent="0.25">
      <c r="AZ10734" s="33"/>
      <c r="BA10734" s="25"/>
    </row>
    <row r="10735" spans="52:56" x14ac:dyDescent="0.25">
      <c r="AZ10735" s="33"/>
      <c r="BA10735" s="25"/>
    </row>
    <row r="10736" spans="52:56" x14ac:dyDescent="0.25">
      <c r="AZ10736" s="45"/>
      <c r="BA10736" s="25"/>
    </row>
    <row r="10737" spans="52:56" x14ac:dyDescent="0.25">
      <c r="BA10737" s="25"/>
    </row>
    <row r="10738" spans="52:56" x14ac:dyDescent="0.25">
      <c r="AZ10738" s="34"/>
      <c r="BA10738" s="25"/>
    </row>
    <row r="10739" spans="52:56" x14ac:dyDescent="0.25">
      <c r="AZ10739" s="33"/>
      <c r="BA10739" s="25"/>
    </row>
    <row r="10741" spans="52:56" x14ac:dyDescent="0.25">
      <c r="AZ10741" s="34"/>
      <c r="BA10741" s="35"/>
      <c r="BB10741" s="35"/>
      <c r="BC10741" s="35"/>
      <c r="BD10741" s="35"/>
    </row>
    <row r="10742" spans="52:56" x14ac:dyDescent="0.25">
      <c r="AZ10742" s="33"/>
    </row>
    <row r="10743" spans="52:56" x14ac:dyDescent="0.25">
      <c r="AZ10743" s="33"/>
      <c r="BA10743" s="25"/>
    </row>
    <row r="10744" spans="52:56" x14ac:dyDescent="0.25">
      <c r="AZ10744" s="33"/>
      <c r="BA10744" s="25"/>
    </row>
    <row r="10745" spans="52:56" x14ac:dyDescent="0.25">
      <c r="AZ10745" s="33"/>
      <c r="BA10745" s="25"/>
    </row>
    <row r="10746" spans="52:56" x14ac:dyDescent="0.25">
      <c r="AZ10746" s="45"/>
      <c r="BA10746" s="25"/>
    </row>
    <row r="10747" spans="52:56" x14ac:dyDescent="0.25">
      <c r="BA10747" s="25"/>
    </row>
    <row r="10748" spans="52:56" x14ac:dyDescent="0.25">
      <c r="AZ10748" s="34"/>
      <c r="BA10748" s="25"/>
    </row>
    <row r="10749" spans="52:56" x14ac:dyDescent="0.25">
      <c r="AZ10749" s="33"/>
      <c r="BA10749" s="25"/>
    </row>
    <row r="10751" spans="52:56" x14ac:dyDescent="0.25">
      <c r="AZ10751" s="34"/>
      <c r="BA10751" s="35"/>
      <c r="BB10751" s="35"/>
      <c r="BC10751" s="35"/>
      <c r="BD10751" s="35"/>
    </row>
    <row r="10752" spans="52:56" x14ac:dyDescent="0.25">
      <c r="AZ10752" s="33"/>
    </row>
    <row r="10753" spans="52:56" x14ac:dyDescent="0.25">
      <c r="AZ10753" s="33"/>
      <c r="BA10753" s="25"/>
    </row>
    <row r="10754" spans="52:56" x14ac:dyDescent="0.25">
      <c r="AZ10754" s="33"/>
      <c r="BA10754" s="25"/>
    </row>
    <row r="10755" spans="52:56" x14ac:dyDescent="0.25">
      <c r="AZ10755" s="33"/>
      <c r="BA10755" s="25"/>
    </row>
    <row r="10756" spans="52:56" x14ac:dyDescent="0.25">
      <c r="AZ10756" s="45"/>
      <c r="BA10756" s="25"/>
    </row>
    <row r="10757" spans="52:56" x14ac:dyDescent="0.25">
      <c r="BA10757" s="25"/>
    </row>
    <row r="10758" spans="52:56" x14ac:dyDescent="0.25">
      <c r="AZ10758" s="34"/>
      <c r="BA10758" s="25"/>
    </row>
    <row r="10759" spans="52:56" x14ac:dyDescent="0.25">
      <c r="AZ10759" s="33"/>
      <c r="BA10759" s="25"/>
    </row>
    <row r="10761" spans="52:56" x14ac:dyDescent="0.25">
      <c r="AZ10761" s="34"/>
      <c r="BA10761" s="35"/>
      <c r="BB10761" s="35"/>
      <c r="BC10761" s="35"/>
      <c r="BD10761" s="35"/>
    </row>
    <row r="10762" spans="52:56" x14ac:dyDescent="0.25">
      <c r="AZ10762" s="33"/>
    </row>
    <row r="10763" spans="52:56" x14ac:dyDescent="0.25">
      <c r="AZ10763" s="33"/>
      <c r="BA10763" s="25"/>
    </row>
    <row r="10764" spans="52:56" x14ac:dyDescent="0.25">
      <c r="AZ10764" s="33"/>
      <c r="BA10764" s="25"/>
    </row>
    <row r="10765" spans="52:56" x14ac:dyDescent="0.25">
      <c r="AZ10765" s="33"/>
      <c r="BA10765" s="25"/>
    </row>
    <row r="10766" spans="52:56" x14ac:dyDescent="0.25">
      <c r="AZ10766" s="45"/>
      <c r="BA10766" s="25"/>
    </row>
    <row r="10767" spans="52:56" x14ac:dyDescent="0.25">
      <c r="BA10767" s="25"/>
    </row>
    <row r="10768" spans="52:56" x14ac:dyDescent="0.25">
      <c r="AZ10768" s="34"/>
      <c r="BA10768" s="25"/>
    </row>
    <row r="10769" spans="52:56" x14ac:dyDescent="0.25">
      <c r="AZ10769" s="33"/>
      <c r="BA10769" s="25"/>
    </row>
    <row r="10771" spans="52:56" x14ac:dyDescent="0.25">
      <c r="AZ10771" s="34"/>
      <c r="BA10771" s="35"/>
      <c r="BB10771" s="35"/>
      <c r="BC10771" s="35"/>
      <c r="BD10771" s="35"/>
    </row>
    <row r="10772" spans="52:56" x14ac:dyDescent="0.25">
      <c r="AZ10772" s="33"/>
    </row>
    <row r="10773" spans="52:56" x14ac:dyDescent="0.25">
      <c r="AZ10773" s="33"/>
      <c r="BA10773" s="25"/>
    </row>
    <row r="10774" spans="52:56" x14ac:dyDescent="0.25">
      <c r="AZ10774" s="33"/>
      <c r="BA10774" s="25"/>
    </row>
    <row r="10775" spans="52:56" x14ac:dyDescent="0.25">
      <c r="AZ10775" s="33"/>
      <c r="BA10775" s="25"/>
    </row>
    <row r="10776" spans="52:56" x14ac:dyDescent="0.25">
      <c r="AZ10776" s="45"/>
      <c r="BA10776" s="25"/>
    </row>
    <row r="10777" spans="52:56" x14ac:dyDescent="0.25">
      <c r="BA10777" s="25"/>
    </row>
    <row r="10778" spans="52:56" x14ac:dyDescent="0.25">
      <c r="AZ10778" s="34"/>
      <c r="BA10778" s="25"/>
    </row>
    <row r="10779" spans="52:56" x14ac:dyDescent="0.25">
      <c r="AZ10779" s="33"/>
      <c r="BA10779" s="25"/>
    </row>
    <row r="10781" spans="52:56" x14ac:dyDescent="0.25">
      <c r="AZ10781" s="34"/>
      <c r="BA10781" s="35"/>
      <c r="BB10781" s="35"/>
      <c r="BC10781" s="35"/>
      <c r="BD10781" s="35"/>
    </row>
    <row r="10782" spans="52:56" x14ac:dyDescent="0.25">
      <c r="AZ10782" s="33"/>
    </row>
    <row r="10783" spans="52:56" x14ac:dyDescent="0.25">
      <c r="AZ10783" s="33"/>
      <c r="BA10783" s="25"/>
    </row>
    <row r="10784" spans="52:56" x14ac:dyDescent="0.25">
      <c r="AZ10784" s="33"/>
      <c r="BA10784" s="25"/>
    </row>
    <row r="10785" spans="52:56" x14ac:dyDescent="0.25">
      <c r="AZ10785" s="33"/>
      <c r="BA10785" s="25"/>
    </row>
    <row r="10786" spans="52:56" x14ac:dyDescent="0.25">
      <c r="AZ10786" s="45"/>
      <c r="BA10786" s="25"/>
    </row>
    <row r="10787" spans="52:56" x14ac:dyDescent="0.25">
      <c r="BA10787" s="25"/>
    </row>
    <row r="10788" spans="52:56" x14ac:dyDescent="0.25">
      <c r="AZ10788" s="34"/>
      <c r="BA10788" s="25"/>
    </row>
    <row r="10789" spans="52:56" x14ac:dyDescent="0.25">
      <c r="AZ10789" s="33"/>
      <c r="BA10789" s="25"/>
    </row>
    <row r="10791" spans="52:56" x14ac:dyDescent="0.25">
      <c r="AZ10791" s="34"/>
      <c r="BA10791" s="35"/>
      <c r="BB10791" s="35"/>
      <c r="BC10791" s="35"/>
      <c r="BD10791" s="35"/>
    </row>
    <row r="10792" spans="52:56" x14ac:dyDescent="0.25">
      <c r="AZ10792" s="33"/>
    </row>
    <row r="10793" spans="52:56" x14ac:dyDescent="0.25">
      <c r="AZ10793" s="33"/>
      <c r="BA10793" s="25"/>
    </row>
    <row r="10794" spans="52:56" x14ac:dyDescent="0.25">
      <c r="AZ10794" s="33"/>
      <c r="BA10794" s="25"/>
    </row>
    <row r="10795" spans="52:56" x14ac:dyDescent="0.25">
      <c r="AZ10795" s="33"/>
      <c r="BA10795" s="25"/>
    </row>
    <row r="10796" spans="52:56" x14ac:dyDescent="0.25">
      <c r="AZ10796" s="45"/>
      <c r="BA10796" s="25"/>
    </row>
    <row r="10797" spans="52:56" x14ac:dyDescent="0.25">
      <c r="BA10797" s="25"/>
    </row>
    <row r="10798" spans="52:56" x14ac:dyDescent="0.25">
      <c r="AZ10798" s="34"/>
      <c r="BA10798" s="25"/>
    </row>
    <row r="10799" spans="52:56" x14ac:dyDescent="0.25">
      <c r="AZ10799" s="33"/>
      <c r="BA10799" s="25"/>
    </row>
    <row r="10801" spans="52:56" x14ac:dyDescent="0.25">
      <c r="AZ10801" s="34"/>
      <c r="BA10801" s="35"/>
      <c r="BB10801" s="35"/>
      <c r="BC10801" s="35"/>
      <c r="BD10801" s="35"/>
    </row>
    <row r="10802" spans="52:56" x14ac:dyDescent="0.25">
      <c r="AZ10802" s="33"/>
    </row>
    <row r="10803" spans="52:56" x14ac:dyDescent="0.25">
      <c r="AZ10803" s="33"/>
      <c r="BA10803" s="25"/>
    </row>
    <row r="10804" spans="52:56" x14ac:dyDescent="0.25">
      <c r="AZ10804" s="33"/>
      <c r="BA10804" s="25"/>
    </row>
    <row r="10805" spans="52:56" x14ac:dyDescent="0.25">
      <c r="AZ10805" s="33"/>
      <c r="BA10805" s="25"/>
    </row>
    <row r="10806" spans="52:56" x14ac:dyDescent="0.25">
      <c r="AZ10806" s="45"/>
      <c r="BA10806" s="25"/>
    </row>
    <row r="10807" spans="52:56" x14ac:dyDescent="0.25">
      <c r="BA10807" s="25"/>
    </row>
    <row r="10808" spans="52:56" x14ac:dyDescent="0.25">
      <c r="AZ10808" s="34"/>
      <c r="BA10808" s="25"/>
    </row>
    <row r="10809" spans="52:56" x14ac:dyDescent="0.25">
      <c r="AZ10809" s="33"/>
      <c r="BA10809" s="25"/>
    </row>
    <row r="10811" spans="52:56" x14ac:dyDescent="0.25">
      <c r="AZ10811" s="34"/>
      <c r="BA10811" s="35"/>
      <c r="BB10811" s="35"/>
      <c r="BC10811" s="35"/>
      <c r="BD10811" s="35"/>
    </row>
    <row r="10812" spans="52:56" x14ac:dyDescent="0.25">
      <c r="AZ10812" s="33"/>
    </row>
    <row r="10813" spans="52:56" x14ac:dyDescent="0.25">
      <c r="AZ10813" s="33"/>
      <c r="BA10813" s="25"/>
    </row>
    <row r="10814" spans="52:56" x14ac:dyDescent="0.25">
      <c r="AZ10814" s="33"/>
      <c r="BA10814" s="25"/>
    </row>
    <row r="10815" spans="52:56" x14ac:dyDescent="0.25">
      <c r="AZ10815" s="33"/>
      <c r="BA10815" s="25"/>
    </row>
    <row r="10816" spans="52:56" x14ac:dyDescent="0.25">
      <c r="AZ10816" s="45"/>
      <c r="BA10816" s="25"/>
    </row>
    <row r="10817" spans="52:56" x14ac:dyDescent="0.25">
      <c r="BA10817" s="25"/>
    </row>
    <row r="10818" spans="52:56" x14ac:dyDescent="0.25">
      <c r="AZ10818" s="34"/>
      <c r="BA10818" s="25"/>
    </row>
    <row r="10819" spans="52:56" x14ac:dyDescent="0.25">
      <c r="AZ10819" s="33"/>
      <c r="BA10819" s="25"/>
    </row>
    <row r="10821" spans="52:56" x14ac:dyDescent="0.25">
      <c r="AZ10821" s="34"/>
      <c r="BA10821" s="35"/>
      <c r="BB10821" s="35"/>
      <c r="BC10821" s="35"/>
      <c r="BD10821" s="35"/>
    </row>
    <row r="10822" spans="52:56" x14ac:dyDescent="0.25">
      <c r="AZ10822" s="33"/>
    </row>
    <row r="10823" spans="52:56" x14ac:dyDescent="0.25">
      <c r="AZ10823" s="33"/>
      <c r="BA10823" s="25"/>
    </row>
    <row r="10824" spans="52:56" x14ac:dyDescent="0.25">
      <c r="AZ10824" s="33"/>
      <c r="BA10824" s="25"/>
    </row>
    <row r="10825" spans="52:56" x14ac:dyDescent="0.25">
      <c r="AZ10825" s="33"/>
      <c r="BA10825" s="25"/>
    </row>
    <row r="10826" spans="52:56" x14ac:dyDescent="0.25">
      <c r="AZ10826" s="45"/>
      <c r="BA10826" s="25"/>
    </row>
    <row r="10827" spans="52:56" x14ac:dyDescent="0.25">
      <c r="BA10827" s="25"/>
    </row>
    <row r="10828" spans="52:56" x14ac:dyDescent="0.25">
      <c r="AZ10828" s="34"/>
      <c r="BA10828" s="25"/>
    </row>
    <row r="10829" spans="52:56" x14ac:dyDescent="0.25">
      <c r="AZ10829" s="33"/>
      <c r="BA10829" s="25"/>
    </row>
    <row r="10831" spans="52:56" x14ac:dyDescent="0.25">
      <c r="AZ10831" s="34"/>
      <c r="BA10831" s="35"/>
      <c r="BB10831" s="35"/>
      <c r="BC10831" s="35"/>
      <c r="BD10831" s="35"/>
    </row>
    <row r="10832" spans="52:56" x14ac:dyDescent="0.25">
      <c r="AZ10832" s="33"/>
    </row>
    <row r="10833" spans="52:56" x14ac:dyDescent="0.25">
      <c r="AZ10833" s="33"/>
      <c r="BA10833" s="25"/>
    </row>
    <row r="10834" spans="52:56" x14ac:dyDescent="0.25">
      <c r="AZ10834" s="33"/>
      <c r="BA10834" s="25"/>
    </row>
    <row r="10835" spans="52:56" x14ac:dyDescent="0.25">
      <c r="AZ10835" s="33"/>
      <c r="BA10835" s="25"/>
    </row>
    <row r="10836" spans="52:56" x14ac:dyDescent="0.25">
      <c r="AZ10836" s="45"/>
      <c r="BA10836" s="25"/>
    </row>
    <row r="10837" spans="52:56" x14ac:dyDescent="0.25">
      <c r="BA10837" s="25"/>
    </row>
    <row r="10838" spans="52:56" x14ac:dyDescent="0.25">
      <c r="AZ10838" s="34"/>
      <c r="BA10838" s="25"/>
    </row>
    <row r="10839" spans="52:56" x14ac:dyDescent="0.25">
      <c r="AZ10839" s="33"/>
      <c r="BA10839" s="25"/>
    </row>
    <row r="10841" spans="52:56" x14ac:dyDescent="0.25">
      <c r="AZ10841" s="34"/>
      <c r="BA10841" s="35"/>
      <c r="BB10841" s="35"/>
      <c r="BC10841" s="35"/>
      <c r="BD10841" s="35"/>
    </row>
    <row r="10842" spans="52:56" x14ac:dyDescent="0.25">
      <c r="AZ10842" s="33"/>
    </row>
    <row r="10843" spans="52:56" x14ac:dyDescent="0.25">
      <c r="AZ10843" s="33"/>
      <c r="BA10843" s="25"/>
    </row>
    <row r="10844" spans="52:56" x14ac:dyDescent="0.25">
      <c r="AZ10844" s="33"/>
      <c r="BA10844" s="25"/>
    </row>
    <row r="10845" spans="52:56" x14ac:dyDescent="0.25">
      <c r="AZ10845" s="33"/>
      <c r="BA10845" s="25"/>
    </row>
    <row r="10846" spans="52:56" x14ac:dyDescent="0.25">
      <c r="AZ10846" s="45"/>
      <c r="BA10846" s="25"/>
    </row>
    <row r="10847" spans="52:56" x14ac:dyDescent="0.25">
      <c r="BA10847" s="25"/>
    </row>
    <row r="10848" spans="52:56" x14ac:dyDescent="0.25">
      <c r="AZ10848" s="34"/>
      <c r="BA10848" s="25"/>
    </row>
    <row r="10849" spans="52:56" x14ac:dyDescent="0.25">
      <c r="AZ10849" s="33"/>
      <c r="BA10849" s="25"/>
    </row>
    <row r="10851" spans="52:56" x14ac:dyDescent="0.25">
      <c r="AZ10851" s="34"/>
      <c r="BA10851" s="35"/>
      <c r="BB10851" s="35"/>
      <c r="BC10851" s="35"/>
      <c r="BD10851" s="35"/>
    </row>
    <row r="10852" spans="52:56" x14ac:dyDescent="0.25">
      <c r="AZ10852" s="33"/>
    </row>
    <row r="10853" spans="52:56" x14ac:dyDescent="0.25">
      <c r="AZ10853" s="33"/>
      <c r="BA10853" s="25"/>
    </row>
    <row r="10854" spans="52:56" x14ac:dyDescent="0.25">
      <c r="AZ10854" s="33"/>
      <c r="BA10854" s="25"/>
    </row>
    <row r="10855" spans="52:56" x14ac:dyDescent="0.25">
      <c r="AZ10855" s="33"/>
      <c r="BA10855" s="25"/>
    </row>
    <row r="10856" spans="52:56" x14ac:dyDescent="0.25">
      <c r="AZ10856" s="45"/>
      <c r="BA10856" s="25"/>
    </row>
    <row r="10857" spans="52:56" x14ac:dyDescent="0.25">
      <c r="BA10857" s="25"/>
    </row>
    <row r="10858" spans="52:56" x14ac:dyDescent="0.25">
      <c r="AZ10858" s="34"/>
      <c r="BA10858" s="25"/>
    </row>
    <row r="10859" spans="52:56" x14ac:dyDescent="0.25">
      <c r="AZ10859" s="33"/>
      <c r="BA10859" s="25"/>
    </row>
    <row r="10861" spans="52:56" x14ac:dyDescent="0.25">
      <c r="AZ10861" s="34"/>
      <c r="BA10861" s="35"/>
      <c r="BB10861" s="35"/>
      <c r="BC10861" s="35"/>
      <c r="BD10861" s="35"/>
    </row>
    <row r="10862" spans="52:56" x14ac:dyDescent="0.25">
      <c r="AZ10862" s="33"/>
    </row>
    <row r="10863" spans="52:56" x14ac:dyDescent="0.25">
      <c r="AZ10863" s="33"/>
      <c r="BA10863" s="25"/>
    </row>
    <row r="10864" spans="52:56" x14ac:dyDescent="0.25">
      <c r="AZ10864" s="33"/>
      <c r="BA10864" s="25"/>
    </row>
    <row r="10865" spans="52:53" x14ac:dyDescent="0.25">
      <c r="AZ10865" s="33"/>
      <c r="BA10865" s="25"/>
    </row>
    <row r="10866" spans="52:53" x14ac:dyDescent="0.25">
      <c r="AZ10866" s="45"/>
      <c r="BA10866" s="25"/>
    </row>
    <row r="10867" spans="52:53" x14ac:dyDescent="0.25">
      <c r="BA10867" s="25"/>
    </row>
    <row r="10868" spans="52:53" x14ac:dyDescent="0.25">
      <c r="AZ10868" s="34"/>
      <c r="BA10868" s="25"/>
    </row>
    <row r="10869" spans="52:53" x14ac:dyDescent="0.25">
      <c r="AZ10869" s="33"/>
      <c r="BA10869" s="25"/>
    </row>
  </sheetData>
  <phoneticPr fontId="6" type="noConversion"/>
  <conditionalFormatting sqref="B1:B19 B222:B226 B21:B40 B43:B134 B174:B176 B178:B189 B228:B1048576 B136:B138 B140:B159 B161:B172 B191:B214 B216:B220">
    <cfRule type="cellIs" dxfId="7" priority="8" stopIfTrue="1" operator="equal">
      <formula>"CLOSED"</formula>
    </cfRule>
  </conditionalFormatting>
  <conditionalFormatting sqref="B221">
    <cfRule type="cellIs" dxfId="6" priority="7" stopIfTrue="1" operator="equal">
      <formula>"CLOSED"</formula>
    </cfRule>
  </conditionalFormatting>
  <conditionalFormatting sqref="B20">
    <cfRule type="cellIs" dxfId="5" priority="6" stopIfTrue="1" operator="equal">
      <formula>"CLOSED"</formula>
    </cfRule>
  </conditionalFormatting>
  <conditionalFormatting sqref="B41">
    <cfRule type="cellIs" dxfId="4" priority="5" stopIfTrue="1" operator="equal">
      <formula>"CLOSED"</formula>
    </cfRule>
  </conditionalFormatting>
  <conditionalFormatting sqref="B42">
    <cfRule type="cellIs" dxfId="3" priority="4" stopIfTrue="1" operator="equal">
      <formula>"CLOSED"</formula>
    </cfRule>
  </conditionalFormatting>
  <conditionalFormatting sqref="B173">
    <cfRule type="cellIs" dxfId="2" priority="3" stopIfTrue="1" operator="equal">
      <formula>"CLOSED"</formula>
    </cfRule>
  </conditionalFormatting>
  <conditionalFormatting sqref="B177">
    <cfRule type="cellIs" dxfId="1" priority="2" stopIfTrue="1" operator="equal">
      <formula>"CLOSED"</formula>
    </cfRule>
  </conditionalFormatting>
  <conditionalFormatting sqref="B227">
    <cfRule type="cellIs" dxfId="0" priority="1" stopIfTrue="1" operator="equal">
      <formula>"CLOSED"</formula>
    </cfRule>
  </conditionalFormatting>
  <hyperlinks>
    <hyperlink ref="B139" r:id="rId1" display="St Paul's RC First School, Cramlington"/>
    <hyperlink ref="B190" r:id="rId2" display="St Peter's RC Middle School"/>
    <hyperlink ref="B215" r:id="rId3" display="St Benet Biscop Catholic High School"/>
  </hyperlinks>
  <pageMargins left="0.25" right="0.25" top="0.75" bottom="0.75" header="0.3" footer="0.3"/>
  <pageSetup paperSize="9" orientation="portrait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39"/>
  <sheetViews>
    <sheetView showGridLines="0" topLeftCell="A4" workbookViewId="0">
      <selection activeCell="B4" sqref="B4"/>
    </sheetView>
  </sheetViews>
  <sheetFormatPr defaultColWidth="9.109375" defaultRowHeight="13.2" x14ac:dyDescent="0.25"/>
  <cols>
    <col min="1" max="9" width="13.6640625" style="146" customWidth="1"/>
    <col min="10" max="16384" width="9.109375" style="146"/>
  </cols>
  <sheetData>
    <row r="1" spans="1:20" x14ac:dyDescent="0.25">
      <c r="A1" s="273" t="s">
        <v>354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20" x14ac:dyDescent="0.25">
      <c r="A2" s="273" t="s">
        <v>511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20" ht="15" x14ac:dyDescent="0.25">
      <c r="A3" s="154" t="s">
        <v>351</v>
      </c>
      <c r="B3" s="155">
        <v>3923</v>
      </c>
    </row>
    <row r="4" spans="1:20" ht="15" x14ac:dyDescent="0.25">
      <c r="A4" s="154" t="s">
        <v>352</v>
      </c>
      <c r="B4" s="153" t="str">
        <f>VLOOKUP(B3,'Schools Summary'!A:B,2,FALSE)</f>
        <v>Grange View First School</v>
      </c>
    </row>
    <row r="5" spans="1:20" ht="15" x14ac:dyDescent="0.25">
      <c r="A5" s="145"/>
    </row>
    <row r="6" spans="1:20" x14ac:dyDescent="0.25">
      <c r="A6" s="147"/>
      <c r="B6" s="147"/>
      <c r="C6" s="147"/>
      <c r="D6" s="147"/>
      <c r="E6" s="147"/>
      <c r="F6" s="147"/>
      <c r="G6" s="147"/>
      <c r="H6" s="148"/>
      <c r="I6" s="148"/>
      <c r="J6" s="149"/>
      <c r="K6" s="147" t="s">
        <v>177</v>
      </c>
      <c r="L6" s="147" t="s">
        <v>178</v>
      </c>
      <c r="M6" s="147" t="s">
        <v>182</v>
      </c>
      <c r="N6" s="147" t="s">
        <v>183</v>
      </c>
      <c r="O6" s="148" t="s">
        <v>346</v>
      </c>
      <c r="P6" s="148" t="s">
        <v>350</v>
      </c>
      <c r="Q6" s="148" t="s">
        <v>384</v>
      </c>
      <c r="R6" s="148" t="s">
        <v>445</v>
      </c>
      <c r="S6" s="148" t="s">
        <v>470</v>
      </c>
      <c r="T6" s="149"/>
    </row>
    <row r="7" spans="1:20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50" t="s">
        <v>347</v>
      </c>
      <c r="L7" s="150" t="s">
        <v>347</v>
      </c>
      <c r="M7" s="150" t="s">
        <v>347</v>
      </c>
      <c r="N7" s="150" t="s">
        <v>347</v>
      </c>
      <c r="O7" s="150" t="s">
        <v>347</v>
      </c>
      <c r="P7" s="150" t="s">
        <v>347</v>
      </c>
      <c r="Q7" s="150" t="s">
        <v>347</v>
      </c>
      <c r="R7" s="150" t="s">
        <v>347</v>
      </c>
      <c r="S7" s="150" t="s">
        <v>347</v>
      </c>
      <c r="T7" s="147"/>
    </row>
    <row r="8" spans="1:20" ht="15" x14ac:dyDescent="0.35">
      <c r="A8" s="158"/>
      <c r="B8" s="158"/>
      <c r="C8" s="158"/>
      <c r="D8" s="158"/>
      <c r="E8" s="158"/>
      <c r="F8" s="158"/>
      <c r="G8" s="158"/>
      <c r="H8" s="158"/>
      <c r="I8" s="158"/>
      <c r="K8" s="151">
        <f>ROUND(INDEX('Schools Summary'!$C$1:$N$234,MATCH($B$3,'Schools Summary'!$A:$A,0), MATCH(K6,'Schools Summary'!$C$1:$N$1,0)),0)</f>
        <v>44387</v>
      </c>
      <c r="L8" s="151">
        <f>ROUND(INDEX('Schools Summary'!$C$1:$N$234,MATCH($B$3,'Schools Summary'!$A:$A,0), MATCH(L6,'Schools Summary'!$C$1:$N$1,0)),0)</f>
        <v>12237</v>
      </c>
      <c r="M8" s="151">
        <f>ROUND(INDEX('Schools Summary'!$C$1:$N$234,MATCH($B$3,'Schools Summary'!$A:$A,0), MATCH(M6,'Schools Summary'!$C$1:$N$1,0)),0)</f>
        <v>17096</v>
      </c>
      <c r="N8" s="151">
        <f>ROUND(INDEX('Schools Summary'!$C$1:$N$234,MATCH($B$3,'Schools Summary'!$A:$A,0), MATCH(N6,'Schools Summary'!$C$1:$N$1,0)),0)</f>
        <v>15335</v>
      </c>
      <c r="O8" s="151">
        <f>ROUND(INDEX('Schools Summary'!$C$1:$N$234,MATCH($B$3,'Schools Summary'!$A:$A,0), MATCH(O6,'Schools Summary'!$C$1:$N$1,0)),0)</f>
        <v>15470</v>
      </c>
      <c r="P8" s="151">
        <f>ROUND(INDEX('Schools Summary'!$C$1:$N$234,MATCH($B$3,'Schools Summary'!$A:$A,0), MATCH(P6,'Schools Summary'!$C$1:$N$1,0)),0)</f>
        <v>-9845</v>
      </c>
      <c r="Q8" s="151">
        <f>ROUND(INDEX('Schools Summary'!$C$1:$N$234,MATCH($B$3,'Schools Summary'!$A:$A,0), MATCH(Q6,'Schools Summary'!$C$1:$N$1,0)),0)</f>
        <v>-189</v>
      </c>
      <c r="R8" s="151">
        <f>ROUND(INDEX('Schools Summary'!$C$1:$N$234,MATCH($B$3,'Schools Summary'!$A:$A,0), MATCH(R6,'Schools Summary'!$C$1:$N$1,0)),0)</f>
        <v>3616</v>
      </c>
      <c r="S8" s="151">
        <f>ROUND(INDEX('Schools Summary'!$C$1:$N$234,MATCH($B$3,'Schools Summary'!$A:$A,0), MATCH(S6,'Schools Summary'!$C$1:$N$1,0)),0)</f>
        <v>-6796</v>
      </c>
    </row>
    <row r="9" spans="1:20" x14ac:dyDescent="0.25">
      <c r="A9" s="159"/>
      <c r="B9" s="159"/>
      <c r="C9" s="159"/>
      <c r="D9" s="159"/>
      <c r="E9" s="159"/>
      <c r="F9" s="159"/>
      <c r="G9" s="159"/>
      <c r="H9" s="159"/>
      <c r="I9" s="159"/>
    </row>
    <row r="10" spans="1:20" x14ac:dyDescent="0.25">
      <c r="A10" s="147"/>
      <c r="B10" s="147"/>
      <c r="C10" s="147"/>
      <c r="D10" s="147"/>
      <c r="E10" s="147"/>
      <c r="F10" s="147"/>
      <c r="G10" s="147"/>
      <c r="H10" s="148"/>
      <c r="I10" s="148"/>
      <c r="K10" s="147" t="str">
        <f>K6</f>
        <v>2007-08</v>
      </c>
      <c r="L10" s="147" t="str">
        <f t="shared" ref="L10:S10" si="0">L6</f>
        <v>2008-09</v>
      </c>
      <c r="M10" s="147" t="str">
        <f t="shared" si="0"/>
        <v>2009-10</v>
      </c>
      <c r="N10" s="147" t="str">
        <f t="shared" si="0"/>
        <v>2010-11</v>
      </c>
      <c r="O10" s="147" t="str">
        <f t="shared" si="0"/>
        <v>2011-12</v>
      </c>
      <c r="P10" s="147" t="str">
        <f t="shared" si="0"/>
        <v>2012-13</v>
      </c>
      <c r="Q10" s="147" t="str">
        <f t="shared" si="0"/>
        <v>2013-14</v>
      </c>
      <c r="R10" s="147" t="str">
        <f t="shared" si="0"/>
        <v>2014-15</v>
      </c>
      <c r="S10" s="147" t="str">
        <f t="shared" si="0"/>
        <v>2015-16</v>
      </c>
    </row>
    <row r="11" spans="1:20" ht="26.4" x14ac:dyDescent="0.25">
      <c r="A11" s="147"/>
      <c r="B11" s="147"/>
      <c r="C11" s="147"/>
      <c r="D11" s="147"/>
      <c r="E11" s="147"/>
      <c r="F11" s="147"/>
      <c r="G11" s="147"/>
      <c r="H11" s="147"/>
      <c r="I11" s="147"/>
      <c r="K11" s="171" t="s">
        <v>153</v>
      </c>
      <c r="L11" s="171" t="s">
        <v>153</v>
      </c>
      <c r="M11" s="171" t="s">
        <v>153</v>
      </c>
      <c r="N11" s="171" t="s">
        <v>153</v>
      </c>
      <c r="O11" s="171" t="s">
        <v>153</v>
      </c>
      <c r="P11" s="171" t="s">
        <v>153</v>
      </c>
      <c r="Q11" s="171" t="s">
        <v>153</v>
      </c>
      <c r="R11" s="171" t="s">
        <v>153</v>
      </c>
      <c r="S11" s="171" t="s">
        <v>153</v>
      </c>
    </row>
    <row r="12" spans="1:20" ht="15" x14ac:dyDescent="0.35">
      <c r="A12" s="158"/>
      <c r="B12" s="158"/>
      <c r="C12" s="158"/>
      <c r="D12" s="158"/>
      <c r="E12" s="158"/>
      <c r="F12" s="158"/>
      <c r="G12" s="158"/>
      <c r="H12" s="158"/>
      <c r="I12" s="158"/>
      <c r="K12" s="151">
        <f>ROUND(INDEX('Schools Summary'!$O$1:$Z$234,MATCH($B$3,'Schools Summary'!$A:$A,0), MATCH(K10,'Schools Summary'!$O$1:$Z$1,0)),0)</f>
        <v>21900</v>
      </c>
      <c r="L12" s="151">
        <f>ROUND(INDEX('Schools Summary'!$O$1:$Z$234,MATCH($B$3,'Schools Summary'!$A:$A,0), MATCH(L10,'Schools Summary'!$O$1:$Z$1,0)),0)</f>
        <v>1300</v>
      </c>
      <c r="M12" s="151">
        <f>ROUND(INDEX('Schools Summary'!$O$1:$Z$234,MATCH($B$3,'Schools Summary'!$A:$A,0), MATCH(M10,'Schools Summary'!$O$1:$Z$1,0)),0)</f>
        <v>5800</v>
      </c>
      <c r="N12" s="151">
        <f>ROUND(INDEX('Schools Summary'!$O$1:$Z$234,MATCH($B$3,'Schools Summary'!$A:$A,0), MATCH(N10,'Schools Summary'!$O$1:$Z$1,0)),0)</f>
        <v>13604</v>
      </c>
      <c r="O12" s="151">
        <f>ROUND(INDEX('Schools Summary'!$O$1:$Z$234,MATCH($B$3,'Schools Summary'!$A:$A,0), MATCH(O10,'Schools Summary'!$O$1:$Z$1,0)),0)</f>
        <v>13600</v>
      </c>
      <c r="P12" s="151">
        <f>ROUND(INDEX('Schools Summary'!$O$1:$Z$234,MATCH($B$3,'Schools Summary'!$A:$A,0), MATCH(P10,'Schools Summary'!$O$1:$Z$1,0)),0)</f>
        <v>0</v>
      </c>
      <c r="Q12" s="151">
        <f>ROUND(INDEX('Schools Summary'!$O$1:$Z$234,MATCH($B$3,'Schools Summary'!$A:$A,0), MATCH(Q10,'Schools Summary'!$O$1:$Z$1,0)),0)</f>
        <v>12507</v>
      </c>
      <c r="R12" s="151">
        <f>ROUND(INDEX('Schools Summary'!$O$1:$Z$234,MATCH($B$3,'Schools Summary'!$A:$A,0), MATCH(R10,'Schools Summary'!$O$1:$Z$1,0)),0)</f>
        <v>13000</v>
      </c>
      <c r="S12" s="151">
        <f>ROUND(INDEX('Schools Summary'!$O$1:$Z$234,MATCH($B$3,'Schools Summary'!$A:$A,0), MATCH(S10,'Schools Summary'!$O$1:$Z$1,0)),0)</f>
        <v>0</v>
      </c>
    </row>
    <row r="13" spans="1:20" x14ac:dyDescent="0.25">
      <c r="A13" s="159"/>
      <c r="B13" s="159"/>
      <c r="C13" s="159"/>
      <c r="D13" s="159"/>
      <c r="E13" s="159"/>
      <c r="F13" s="159"/>
      <c r="G13" s="159"/>
      <c r="H13" s="159"/>
      <c r="I13" s="159"/>
    </row>
    <row r="14" spans="1:20" x14ac:dyDescent="0.25">
      <c r="A14" s="147"/>
      <c r="B14" s="147"/>
      <c r="C14" s="147"/>
      <c r="D14" s="147"/>
      <c r="E14" s="147"/>
      <c r="F14" s="147"/>
      <c r="G14" s="147"/>
      <c r="H14" s="148"/>
      <c r="I14" s="148"/>
      <c r="J14" s="149"/>
      <c r="K14" s="147" t="str">
        <f>K10</f>
        <v>2007-08</v>
      </c>
      <c r="L14" s="147" t="str">
        <f t="shared" ref="L14:S14" si="1">L10</f>
        <v>2008-09</v>
      </c>
      <c r="M14" s="147" t="str">
        <f t="shared" si="1"/>
        <v>2009-10</v>
      </c>
      <c r="N14" s="147" t="str">
        <f t="shared" si="1"/>
        <v>2010-11</v>
      </c>
      <c r="O14" s="147" t="str">
        <f t="shared" si="1"/>
        <v>2011-12</v>
      </c>
      <c r="P14" s="147" t="str">
        <f t="shared" si="1"/>
        <v>2012-13</v>
      </c>
      <c r="Q14" s="147" t="str">
        <f t="shared" si="1"/>
        <v>2013-14</v>
      </c>
      <c r="R14" s="147" t="str">
        <f t="shared" si="1"/>
        <v>2014-15</v>
      </c>
      <c r="S14" s="147" t="str">
        <f t="shared" si="1"/>
        <v>2015-16</v>
      </c>
    </row>
    <row r="15" spans="1:20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73" t="s">
        <v>173</v>
      </c>
      <c r="L15" s="173" t="s">
        <v>173</v>
      </c>
      <c r="M15" s="173" t="s">
        <v>173</v>
      </c>
      <c r="N15" s="173" t="s">
        <v>173</v>
      </c>
      <c r="O15" s="173" t="s">
        <v>173</v>
      </c>
      <c r="P15" s="173" t="s">
        <v>173</v>
      </c>
      <c r="Q15" s="173" t="s">
        <v>173</v>
      </c>
      <c r="R15" s="173" t="s">
        <v>173</v>
      </c>
      <c r="S15" s="173" t="s">
        <v>173</v>
      </c>
    </row>
    <row r="16" spans="1:20" ht="15" x14ac:dyDescent="0.35">
      <c r="A16" s="158"/>
      <c r="B16" s="158"/>
      <c r="C16" s="158"/>
      <c r="D16" s="158"/>
      <c r="E16" s="158"/>
      <c r="F16" s="158"/>
      <c r="G16" s="158"/>
      <c r="H16" s="158"/>
      <c r="I16" s="158"/>
      <c r="K16" s="151">
        <f>ROUND(INDEX('Schools Summary'!$AA$1:$AL$234,MATCH($B$3,'Schools Summary'!$A:$A,0), MATCH(K14,'Schools Summary'!$AA$1:$AL$1,0)),0)</f>
        <v>22487</v>
      </c>
      <c r="L16" s="151">
        <f>ROUND(INDEX('Schools Summary'!$AA$1:$AL$234,MATCH($B$3,'Schools Summary'!$A:$A,0), MATCH(L14,'Schools Summary'!$AA$1:$AL$1,0)),0)</f>
        <v>10937</v>
      </c>
      <c r="M16" s="151">
        <f>ROUND(INDEX('Schools Summary'!$AA$1:$AL$234,MATCH($B$3,'Schools Summary'!$A:$A,0), MATCH(M14,'Schools Summary'!$AA$1:$AL$1,0)),0)</f>
        <v>11296</v>
      </c>
      <c r="N16" s="151">
        <f>ROUND(INDEX('Schools Summary'!$AA$1:$AL$234,MATCH($B$3,'Schools Summary'!$A:$A,0), MATCH(N14,'Schools Summary'!$AA$1:$AL$1,0)),0)</f>
        <v>1731</v>
      </c>
      <c r="O16" s="151">
        <f>ROUND(INDEX('Schools Summary'!$AA$1:$AL$234,MATCH($B$3,'Schools Summary'!$A:$A,0), MATCH(O14,'Schools Summary'!$AA$1:$AL$1,0)),0)</f>
        <v>1870</v>
      </c>
      <c r="P16" s="151">
        <f>ROUND(INDEX('Schools Summary'!$AA$1:$AL$234,MATCH($B$3,'Schools Summary'!$A:$A,0), MATCH(P14,'Schools Summary'!$AA$1:$AL$1,0)),0)</f>
        <v>-9845</v>
      </c>
      <c r="Q16" s="151">
        <f>ROUND(INDEX('Schools Summary'!$AA$1:$AL$234,MATCH($B$3,'Schools Summary'!$A:$A,0), MATCH(Q14,'Schools Summary'!$AA$1:$AL$1,0)),0)</f>
        <v>-12696</v>
      </c>
      <c r="R16" s="151">
        <f>ROUND(INDEX('Schools Summary'!$AA$1:$AL$234,MATCH($B$3,'Schools Summary'!$A:$A,0), MATCH(R14,'Schools Summary'!$AA$1:$AL$1,0)),0)</f>
        <v>-9384</v>
      </c>
      <c r="S16" s="151">
        <f>ROUND(INDEX('Schools Summary'!$AA$1:$AL$234,MATCH($B$3,'Schools Summary'!$A:$A,0), MATCH(S14,'Schools Summary'!$AA$1:$AL$1,0)),0)</f>
        <v>-6796</v>
      </c>
    </row>
    <row r="17" spans="1:20" x14ac:dyDescent="0.25">
      <c r="A17" s="159"/>
      <c r="B17" s="159"/>
      <c r="C17" s="159"/>
      <c r="D17" s="159"/>
      <c r="E17" s="159"/>
      <c r="F17" s="159"/>
      <c r="G17" s="159"/>
      <c r="H17" s="159"/>
      <c r="I17" s="159"/>
    </row>
    <row r="18" spans="1:20" x14ac:dyDescent="0.25">
      <c r="A18" s="147"/>
      <c r="B18" s="147"/>
      <c r="C18" s="147"/>
      <c r="D18" s="147"/>
      <c r="E18" s="147"/>
      <c r="F18" s="147"/>
      <c r="G18" s="147"/>
      <c r="H18" s="148"/>
      <c r="I18" s="148"/>
      <c r="K18" s="147" t="str">
        <f>K14</f>
        <v>2007-08</v>
      </c>
      <c r="L18" s="147" t="str">
        <f t="shared" ref="L18:S18" si="2">L14</f>
        <v>2008-09</v>
      </c>
      <c r="M18" s="147" t="str">
        <f t="shared" si="2"/>
        <v>2009-10</v>
      </c>
      <c r="N18" s="147" t="str">
        <f t="shared" si="2"/>
        <v>2010-11</v>
      </c>
      <c r="O18" s="147" t="str">
        <f t="shared" si="2"/>
        <v>2011-12</v>
      </c>
      <c r="P18" s="147" t="str">
        <f t="shared" si="2"/>
        <v>2012-13</v>
      </c>
      <c r="Q18" s="147" t="str">
        <f t="shared" si="2"/>
        <v>2013-14</v>
      </c>
      <c r="R18" s="147" t="str">
        <f t="shared" si="2"/>
        <v>2014-15</v>
      </c>
      <c r="S18" s="147" t="str">
        <f t="shared" si="2"/>
        <v>2015-16</v>
      </c>
    </row>
    <row r="19" spans="1:20" ht="26.4" x14ac:dyDescent="0.25">
      <c r="A19" s="147"/>
      <c r="B19" s="147"/>
      <c r="C19" s="147"/>
      <c r="D19" s="147"/>
      <c r="E19" s="147"/>
      <c r="F19" s="147"/>
      <c r="G19" s="147"/>
      <c r="H19" s="147"/>
      <c r="I19" s="147"/>
      <c r="K19" s="172" t="s">
        <v>207</v>
      </c>
      <c r="L19" s="172" t="s">
        <v>207</v>
      </c>
      <c r="M19" s="172" t="s">
        <v>207</v>
      </c>
      <c r="N19" s="172" t="s">
        <v>207</v>
      </c>
      <c r="O19" s="172" t="s">
        <v>207</v>
      </c>
      <c r="P19" s="172" t="s">
        <v>207</v>
      </c>
      <c r="Q19" s="172" t="s">
        <v>207</v>
      </c>
      <c r="R19" s="172" t="s">
        <v>207</v>
      </c>
      <c r="S19" s="172" t="s">
        <v>207</v>
      </c>
    </row>
    <row r="20" spans="1:20" ht="15" x14ac:dyDescent="0.35">
      <c r="A20" s="158"/>
      <c r="B20" s="158"/>
      <c r="C20" s="158"/>
      <c r="D20" s="158"/>
      <c r="E20" s="158"/>
      <c r="F20" s="158"/>
      <c r="G20" s="158"/>
      <c r="H20" s="158"/>
      <c r="I20" s="158"/>
      <c r="K20" s="151">
        <f>ROUND(INDEX('Schools Summary'!$AM$1:$AX$234,MATCH($B$3,'Schools Summary'!$A:$A,0), MATCH(K18,'Schools Summary'!$AM$1:$AX$1,0)),0)</f>
        <v>25264</v>
      </c>
      <c r="L20" s="151">
        <f>ROUND(INDEX('Schools Summary'!$AM$1:$AX$234,MATCH($B$3,'Schools Summary'!$A:$A,0), MATCH(L18,'Schools Summary'!$AM$1:$AX$1,0)),0)</f>
        <v>26621</v>
      </c>
      <c r="M20" s="151">
        <f>ROUND(INDEX('Schools Summary'!$AM$1:$AX$234,MATCH($B$3,'Schools Summary'!$A:$A,0), MATCH(M18,'Schools Summary'!$AM$1:$AX$1,0)),0)</f>
        <v>27879</v>
      </c>
      <c r="N20" s="151">
        <f>ROUND(INDEX('Schools Summary'!$AM$1:$AX$234,MATCH($B$3,'Schools Summary'!$A:$A,0), MATCH(N18,'Schools Summary'!$AM$1:$AX$1,0)),0)</f>
        <v>34128</v>
      </c>
      <c r="O20" s="151">
        <f>ROUND(INDEX('Schools Summary'!$AM$1:$AX$234,MATCH($B$3,'Schools Summary'!$A:$A,0), MATCH(O18,'Schools Summary'!$AM$1:$AX$1,0)),0)</f>
        <v>32116</v>
      </c>
      <c r="P20" s="151">
        <f>ROUND(INDEX('Schools Summary'!$AM$1:$AX$234,MATCH($B$3,'Schools Summary'!$A:$A,0), MATCH(P18,'Schools Summary'!$AM$1:$AX$1,0)),0)</f>
        <v>32377</v>
      </c>
      <c r="Q20" s="151">
        <f>ROUND(INDEX('Schools Summary'!$AM$1:$AX$234,MATCH($B$3,'Schools Summary'!$A:$A,0), MATCH(Q18,'Schools Summary'!$AM$1:$AX$1,0)),0)</f>
        <v>34680</v>
      </c>
      <c r="R20" s="151">
        <f>ROUND(INDEX('Schools Summary'!$AM$1:$AX$234,MATCH($B$3,'Schools Summary'!$A:$A,0), MATCH(R18,'Schools Summary'!$AM$1:$AX$1,0)),0)</f>
        <v>39312</v>
      </c>
      <c r="S20" s="151">
        <f>ROUND(INDEX('Schools Summary'!$AM$1:$AX$234,MATCH($B$3,'Schools Summary'!$A:$A,0), MATCH(S18,'Schools Summary'!$AM$1:$AX$1,0)),0)</f>
        <v>39566</v>
      </c>
    </row>
    <row r="22" spans="1:20" ht="14.4" x14ac:dyDescent="0.3">
      <c r="K22" s="247" t="s">
        <v>462</v>
      </c>
      <c r="L22" s="247" t="s">
        <v>463</v>
      </c>
      <c r="M22" s="247" t="s">
        <v>464</v>
      </c>
      <c r="N22" s="247" t="s">
        <v>465</v>
      </c>
      <c r="O22" s="247" t="s">
        <v>466</v>
      </c>
      <c r="P22" s="247" t="s">
        <v>467</v>
      </c>
      <c r="Q22" s="247" t="s">
        <v>468</v>
      </c>
      <c r="R22" s="247" t="s">
        <v>469</v>
      </c>
      <c r="S22" s="249" t="s">
        <v>471</v>
      </c>
      <c r="T22" s="174"/>
    </row>
    <row r="23" spans="1:20" ht="26.4" x14ac:dyDescent="0.25">
      <c r="K23" s="152" t="s">
        <v>367</v>
      </c>
      <c r="L23" s="152" t="s">
        <v>367</v>
      </c>
      <c r="M23" s="152" t="s">
        <v>367</v>
      </c>
      <c r="N23" s="152" t="s">
        <v>367</v>
      </c>
      <c r="O23" s="152" t="s">
        <v>367</v>
      </c>
      <c r="P23" s="152" t="s">
        <v>367</v>
      </c>
      <c r="Q23" s="152" t="s">
        <v>367</v>
      </c>
      <c r="R23" s="152" t="s">
        <v>367</v>
      </c>
      <c r="S23" s="152" t="s">
        <v>367</v>
      </c>
    </row>
    <row r="24" spans="1:20" ht="15" x14ac:dyDescent="0.35">
      <c r="K24" s="248">
        <v>299</v>
      </c>
      <c r="L24" s="248">
        <v>294</v>
      </c>
      <c r="M24" s="248">
        <v>350</v>
      </c>
      <c r="N24" s="248">
        <v>411</v>
      </c>
      <c r="O24" s="248">
        <v>412</v>
      </c>
      <c r="P24" s="248">
        <v>405</v>
      </c>
      <c r="Q24" s="248">
        <v>407</v>
      </c>
      <c r="R24" s="248">
        <v>411</v>
      </c>
      <c r="S24" s="151">
        <v>417</v>
      </c>
    </row>
    <row r="32" spans="1:20" x14ac:dyDescent="0.25">
      <c r="A32" t="s">
        <v>355</v>
      </c>
      <c r="B32"/>
      <c r="C32"/>
      <c r="D32"/>
      <c r="E32"/>
      <c r="F32"/>
      <c r="G32"/>
      <c r="H32"/>
      <c r="I32"/>
      <c r="J32"/>
    </row>
    <row r="33" spans="1:14" x14ac:dyDescent="0.25">
      <c r="A33" s="274" t="s">
        <v>439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</row>
    <row r="34" spans="1:14" x14ac:dyDescent="0.25">
      <c r="A34" s="274" t="s">
        <v>356</v>
      </c>
      <c r="B34" s="274"/>
      <c r="C34" s="274"/>
      <c r="D34" s="274"/>
      <c r="E34" s="274"/>
      <c r="F34" s="274"/>
      <c r="G34" s="274"/>
      <c r="H34" s="274"/>
      <c r="I34" s="274"/>
      <c r="J34" s="274"/>
      <c r="K34"/>
      <c r="L34"/>
      <c r="M34"/>
      <c r="N34"/>
    </row>
    <row r="35" spans="1:14" x14ac:dyDescent="0.25">
      <c r="A35" s="274" t="s">
        <v>357</v>
      </c>
      <c r="B35" s="274"/>
      <c r="C35" s="274"/>
      <c r="D35" s="274"/>
      <c r="E35" s="274"/>
      <c r="F35" s="274"/>
      <c r="G35" s="274"/>
      <c r="H35" s="274"/>
      <c r="I35" s="274"/>
      <c r="J35" s="274"/>
      <c r="K35" s="156"/>
      <c r="L35" s="156"/>
      <c r="M35" s="156"/>
      <c r="N35" s="156"/>
    </row>
    <row r="36" spans="1:14" x14ac:dyDescent="0.25">
      <c r="K36" s="156"/>
      <c r="L36" s="156"/>
      <c r="M36" s="156"/>
      <c r="N36" s="156"/>
    </row>
    <row r="37" spans="1:14" x14ac:dyDescent="0.25">
      <c r="K37" s="156"/>
      <c r="L37" s="156"/>
      <c r="M37" s="156"/>
      <c r="N37" s="156"/>
    </row>
    <row r="38" spans="1:14" x14ac:dyDescent="0.2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</row>
    <row r="39" spans="1:14" x14ac:dyDescent="0.2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</sheetData>
  <mergeCells count="5">
    <mergeCell ref="A2:J2"/>
    <mergeCell ref="A1:J1"/>
    <mergeCell ref="A34:J34"/>
    <mergeCell ref="A35:J35"/>
    <mergeCell ref="A33:N33"/>
  </mergeCells>
  <pageMargins left="0.7" right="0.7" top="0.75" bottom="0.75" header="0.3" footer="0.3"/>
  <pageSetup paperSize="9" scale="95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1"/>
  <sheetViews>
    <sheetView showGridLines="0" workbookViewId="0">
      <selection activeCell="A4" sqref="A4"/>
    </sheetView>
  </sheetViews>
  <sheetFormatPr defaultRowHeight="13.2" x14ac:dyDescent="0.25"/>
  <sheetData>
    <row r="1" spans="1:14" x14ac:dyDescent="0.25">
      <c r="A1" s="276" t="s">
        <v>358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A2" s="276" t="s">
        <v>443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5">
      <c r="A3" s="276" t="s">
        <v>510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36" spans="1:14" x14ac:dyDescent="0.25">
      <c r="A36" t="s">
        <v>355</v>
      </c>
    </row>
    <row r="37" spans="1:14" x14ac:dyDescent="0.25">
      <c r="A37" s="274" t="s">
        <v>439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4" x14ac:dyDescent="0.25">
      <c r="A38" s="274" t="s">
        <v>356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</row>
    <row r="39" spans="1:14" x14ac:dyDescent="0.25">
      <c r="A39" s="274" t="s">
        <v>357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</row>
    <row r="40" spans="1:14" x14ac:dyDescent="0.25">
      <c r="A40" s="275" t="s">
        <v>368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x14ac:dyDescent="0.25">
      <c r="A41" s="197" t="s">
        <v>388</v>
      </c>
    </row>
  </sheetData>
  <mergeCells count="7">
    <mergeCell ref="A40:N40"/>
    <mergeCell ref="A1:N1"/>
    <mergeCell ref="A3:N3"/>
    <mergeCell ref="A37:N37"/>
    <mergeCell ref="A38:N38"/>
    <mergeCell ref="A39:N39"/>
    <mergeCell ref="A2:N2"/>
  </mergeCells>
  <pageMargins left="0.7" right="0.7" top="0.75" bottom="0.75" header="0.3" footer="0.3"/>
  <pageSetup paperSize="9" scale="95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40"/>
  <sheetViews>
    <sheetView showGridLines="0" workbookViewId="0">
      <selection activeCell="A4" sqref="A4"/>
    </sheetView>
  </sheetViews>
  <sheetFormatPr defaultRowHeight="13.2" x14ac:dyDescent="0.25"/>
  <sheetData>
    <row r="1" spans="1:14" x14ac:dyDescent="0.25">
      <c r="A1" s="276" t="s">
        <v>444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A2" s="276" t="s">
        <v>443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5">
      <c r="A3" s="276" t="s">
        <v>510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36" spans="1:14" x14ac:dyDescent="0.25">
      <c r="A36" t="s">
        <v>355</v>
      </c>
    </row>
    <row r="37" spans="1:14" x14ac:dyDescent="0.25">
      <c r="A37" s="274" t="s">
        <v>439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4" x14ac:dyDescent="0.25">
      <c r="A38" s="274" t="s">
        <v>356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</row>
    <row r="39" spans="1:14" x14ac:dyDescent="0.25">
      <c r="A39" s="274" t="s">
        <v>357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</row>
    <row r="40" spans="1:14" x14ac:dyDescent="0.2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</sheetData>
  <mergeCells count="7">
    <mergeCell ref="A40:N40"/>
    <mergeCell ref="A1:N1"/>
    <mergeCell ref="A3:N3"/>
    <mergeCell ref="A37:N37"/>
    <mergeCell ref="A38:N38"/>
    <mergeCell ref="A39:N39"/>
    <mergeCell ref="A2:N2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0"/>
  <sheetViews>
    <sheetView showGridLines="0" workbookViewId="0">
      <selection activeCell="A4" sqref="A4"/>
    </sheetView>
  </sheetViews>
  <sheetFormatPr defaultRowHeight="13.2" x14ac:dyDescent="0.25"/>
  <sheetData>
    <row r="1" spans="1:14" x14ac:dyDescent="0.25">
      <c r="A1" s="276" t="s">
        <v>359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A2" s="276" t="s">
        <v>443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5">
      <c r="A3" s="276" t="s">
        <v>510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36" spans="1:14" x14ac:dyDescent="0.25">
      <c r="A36" t="s">
        <v>355</v>
      </c>
    </row>
    <row r="37" spans="1:14" x14ac:dyDescent="0.25">
      <c r="A37" s="274" t="s">
        <v>439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4" x14ac:dyDescent="0.25">
      <c r="A38" s="274" t="s">
        <v>356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</row>
    <row r="39" spans="1:14" x14ac:dyDescent="0.25">
      <c r="A39" s="274" t="s">
        <v>357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</row>
    <row r="40" spans="1:14" x14ac:dyDescent="0.2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</sheetData>
  <mergeCells count="7">
    <mergeCell ref="A40:N40"/>
    <mergeCell ref="A1:N1"/>
    <mergeCell ref="A3:N3"/>
    <mergeCell ref="A37:N37"/>
    <mergeCell ref="A38:N38"/>
    <mergeCell ref="A39:N39"/>
    <mergeCell ref="A2:N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0"/>
  <sheetViews>
    <sheetView showGridLines="0" workbookViewId="0">
      <selection activeCell="A4" sqref="A4"/>
    </sheetView>
  </sheetViews>
  <sheetFormatPr defaultRowHeight="13.2" x14ac:dyDescent="0.25"/>
  <sheetData>
    <row r="1" spans="1:14" x14ac:dyDescent="0.25">
      <c r="A1" s="276" t="s">
        <v>360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x14ac:dyDescent="0.25">
      <c r="A2" s="276" t="s">
        <v>443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5">
      <c r="A3" s="276" t="s">
        <v>510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36" spans="1:14" x14ac:dyDescent="0.25">
      <c r="A36" t="s">
        <v>355</v>
      </c>
    </row>
    <row r="37" spans="1:14" x14ac:dyDescent="0.25">
      <c r="A37" s="274" t="s">
        <v>439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</row>
    <row r="38" spans="1:14" x14ac:dyDescent="0.25">
      <c r="A38" s="274" t="s">
        <v>356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</row>
    <row r="39" spans="1:14" x14ac:dyDescent="0.25">
      <c r="A39" s="274" t="s">
        <v>357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</row>
    <row r="40" spans="1:14" x14ac:dyDescent="0.2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</sheetData>
  <mergeCells count="7">
    <mergeCell ref="A40:N40"/>
    <mergeCell ref="A1:N1"/>
    <mergeCell ref="A3:N3"/>
    <mergeCell ref="A37:N37"/>
    <mergeCell ref="A38:N38"/>
    <mergeCell ref="A39:N39"/>
    <mergeCell ref="A2:N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Appendix 1 Data</vt:lpstr>
      <vt:lpstr>Appendix 2 Data</vt:lpstr>
      <vt:lpstr>Phase Summary Data by Year</vt:lpstr>
      <vt:lpstr>Schools Summary</vt:lpstr>
      <vt:lpstr>School Chart</vt:lpstr>
      <vt:lpstr>All Schools</vt:lpstr>
      <vt:lpstr>All Nursery Schools</vt:lpstr>
      <vt:lpstr>All First Schools</vt:lpstr>
      <vt:lpstr>All Middle Schools</vt:lpstr>
      <vt:lpstr>All High Schools</vt:lpstr>
      <vt:lpstr>All Special Schools</vt:lpstr>
      <vt:lpstr>Sheet1</vt:lpstr>
      <vt:lpstr>Allowed</vt:lpstr>
      <vt:lpstr>Commitments</vt:lpstr>
      <vt:lpstr>Gross</vt:lpstr>
      <vt:lpstr>Net</vt:lpstr>
      <vt:lpstr>'All First Schools'!Print_Area</vt:lpstr>
      <vt:lpstr>'All High Schools'!Print_Area</vt:lpstr>
      <vt:lpstr>'All Middle Schools'!Print_Area</vt:lpstr>
      <vt:lpstr>'All Nursery Schools'!Print_Area</vt:lpstr>
      <vt:lpstr>'All Schools'!Print_Area</vt:lpstr>
      <vt:lpstr>'All Special Schools'!Print_Area</vt:lpstr>
      <vt:lpstr>'School Chart'!Print_Area</vt:lpstr>
    </vt:vector>
  </TitlesOfParts>
  <Company>Northumberland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Northumberland County Council</dc:creator>
  <cp:lastModifiedBy>Hughes, Pat</cp:lastModifiedBy>
  <cp:lastPrinted>2016-09-01T08:30:02Z</cp:lastPrinted>
  <dcterms:created xsi:type="dcterms:W3CDTF">2009-05-18T10:10:37Z</dcterms:created>
  <dcterms:modified xsi:type="dcterms:W3CDTF">2016-10-17T09:53:02Z</dcterms:modified>
</cp:coreProperties>
</file>